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38394\Documents\FY 07 Project Starts\H2A Website (HyARC)\Production Consumption Data\HyARC spreadsheets\"/>
    </mc:Choice>
  </mc:AlternateContent>
  <bookViews>
    <workbookView xWindow="0" yWindow="645" windowWidth="15360" windowHeight="7815"/>
  </bookViews>
  <sheets>
    <sheet name="Plants" sheetId="2" r:id="rId1"/>
    <sheet name="References" sheetId="7" r:id="rId2"/>
  </sheets>
  <definedNames>
    <definedName name="_xlnm.Print_Area" localSheetId="0">Plants!$A$1:$L$160</definedName>
    <definedName name="_xlnm.Print_Area" localSheetId="1">References!$A$1:$C$48</definedName>
    <definedName name="_xlnm.Print_Titles" localSheetId="0">Plants!$3:$3</definedName>
  </definedNames>
  <calcPr calcId="152511"/>
</workbook>
</file>

<file path=xl/calcChain.xml><?xml version="1.0" encoding="utf-8"?>
<calcChain xmlns="http://schemas.openxmlformats.org/spreadsheetml/2006/main">
  <c r="W157" i="2" l="1"/>
  <c r="W20" i="2"/>
  <c r="X20" i="2"/>
  <c r="Y20" i="2"/>
  <c r="W21" i="2"/>
  <c r="X21" i="2"/>
  <c r="Y21" i="2"/>
  <c r="W22" i="2"/>
  <c r="X22" i="2"/>
  <c r="Y22" i="2"/>
  <c r="W23" i="2"/>
  <c r="X23" i="2"/>
  <c r="Y23" i="2"/>
  <c r="W24" i="2"/>
  <c r="X24" i="2"/>
  <c r="Y24" i="2"/>
  <c r="W25" i="2"/>
  <c r="X25" i="2"/>
  <c r="Y25" i="2"/>
  <c r="W26" i="2"/>
  <c r="X26" i="2"/>
  <c r="Y26" i="2"/>
  <c r="W27" i="2"/>
  <c r="X27" i="2"/>
  <c r="Y27" i="2"/>
  <c r="W28" i="2"/>
  <c r="X28" i="2"/>
  <c r="Y28" i="2"/>
  <c r="W29" i="2"/>
  <c r="X29" i="2"/>
  <c r="Y29" i="2"/>
  <c r="W30" i="2"/>
  <c r="X30" i="2"/>
  <c r="Y30" i="2"/>
  <c r="W31" i="2"/>
  <c r="X31" i="2"/>
  <c r="Y31" i="2"/>
  <c r="W32" i="2"/>
  <c r="X32" i="2"/>
  <c r="Y32" i="2"/>
  <c r="W33" i="2"/>
  <c r="X33" i="2"/>
  <c r="Y33" i="2"/>
  <c r="W34" i="2"/>
  <c r="X34" i="2"/>
  <c r="Y34" i="2"/>
  <c r="W35" i="2"/>
  <c r="X35" i="2"/>
  <c r="Y35" i="2"/>
  <c r="W36" i="2"/>
  <c r="X36" i="2"/>
  <c r="Y36" i="2"/>
  <c r="W37" i="2"/>
  <c r="X37" i="2"/>
  <c r="Y37" i="2"/>
  <c r="W38" i="2"/>
  <c r="X38" i="2"/>
  <c r="Y38" i="2"/>
  <c r="W39" i="2"/>
  <c r="X39" i="2"/>
  <c r="Y39" i="2"/>
  <c r="W40" i="2"/>
  <c r="X40" i="2"/>
  <c r="Y40" i="2"/>
  <c r="W41" i="2"/>
  <c r="X41" i="2"/>
  <c r="Y41" i="2"/>
  <c r="W42" i="2"/>
  <c r="X42" i="2"/>
  <c r="Y42" i="2"/>
  <c r="W43" i="2"/>
  <c r="X43" i="2"/>
  <c r="Y43" i="2"/>
  <c r="W44" i="2"/>
  <c r="X44" i="2"/>
  <c r="Y44" i="2"/>
  <c r="W45" i="2"/>
  <c r="X45" i="2"/>
  <c r="Y45" i="2"/>
  <c r="W46" i="2"/>
  <c r="X46" i="2"/>
  <c r="Y46" i="2"/>
  <c r="W47" i="2"/>
  <c r="X47" i="2"/>
  <c r="Y47" i="2"/>
  <c r="W48" i="2"/>
  <c r="X48" i="2"/>
  <c r="Y48" i="2"/>
  <c r="W49" i="2"/>
  <c r="X49" i="2"/>
  <c r="Y49" i="2"/>
  <c r="W50" i="2"/>
  <c r="X50" i="2"/>
  <c r="Y50" i="2"/>
  <c r="W51" i="2"/>
  <c r="X51" i="2"/>
  <c r="Y51" i="2"/>
  <c r="W52" i="2"/>
  <c r="X52" i="2"/>
  <c r="Y52" i="2"/>
  <c r="W53" i="2"/>
  <c r="X53" i="2"/>
  <c r="Y53" i="2"/>
  <c r="W54" i="2"/>
  <c r="X54" i="2"/>
  <c r="Y54" i="2"/>
  <c r="W55" i="2"/>
  <c r="X55" i="2"/>
  <c r="Y55" i="2"/>
  <c r="W56" i="2"/>
  <c r="X56" i="2"/>
  <c r="Y56" i="2"/>
  <c r="W57" i="2"/>
  <c r="X57" i="2"/>
  <c r="Y57" i="2"/>
  <c r="W58" i="2"/>
  <c r="X58" i="2"/>
  <c r="Y58" i="2"/>
  <c r="W59" i="2"/>
  <c r="X59" i="2"/>
  <c r="Y59" i="2"/>
  <c r="W60" i="2"/>
  <c r="X60" i="2"/>
  <c r="Y60" i="2"/>
  <c r="W61" i="2"/>
  <c r="X61" i="2"/>
  <c r="Y61" i="2"/>
  <c r="W62" i="2"/>
  <c r="X62" i="2"/>
  <c r="Y62" i="2"/>
  <c r="W63" i="2"/>
  <c r="X63" i="2"/>
  <c r="Y63" i="2"/>
  <c r="W64" i="2"/>
  <c r="X64" i="2"/>
  <c r="Y64" i="2"/>
  <c r="W65" i="2"/>
  <c r="X65" i="2"/>
  <c r="Y65" i="2"/>
  <c r="W66" i="2"/>
  <c r="X66" i="2"/>
  <c r="Y66" i="2"/>
  <c r="W67" i="2"/>
  <c r="X67" i="2"/>
  <c r="Y67" i="2"/>
  <c r="W68" i="2"/>
  <c r="X68" i="2"/>
  <c r="Y68" i="2"/>
  <c r="W69" i="2"/>
  <c r="X69" i="2"/>
  <c r="Y69" i="2"/>
  <c r="W70" i="2"/>
  <c r="X70" i="2"/>
  <c r="Y70" i="2"/>
  <c r="W71" i="2"/>
  <c r="X71" i="2"/>
  <c r="Y71" i="2"/>
  <c r="W72" i="2"/>
  <c r="X72" i="2"/>
  <c r="Y72" i="2"/>
  <c r="W73" i="2"/>
  <c r="X73" i="2"/>
  <c r="Y73" i="2"/>
  <c r="W74" i="2"/>
  <c r="X74" i="2"/>
  <c r="Y74" i="2"/>
  <c r="W75" i="2"/>
  <c r="X75" i="2"/>
  <c r="Y75" i="2"/>
  <c r="W76" i="2"/>
  <c r="X76" i="2"/>
  <c r="Y76" i="2"/>
  <c r="W77" i="2"/>
  <c r="X77" i="2"/>
  <c r="Y77" i="2"/>
  <c r="W78" i="2"/>
  <c r="X78" i="2"/>
  <c r="Y78" i="2"/>
  <c r="W79" i="2"/>
  <c r="X79" i="2"/>
  <c r="Y79" i="2"/>
  <c r="W80" i="2"/>
  <c r="X80" i="2"/>
  <c r="Y80" i="2"/>
  <c r="W81" i="2"/>
  <c r="X81" i="2"/>
  <c r="Y81" i="2"/>
  <c r="W82" i="2"/>
  <c r="X82" i="2"/>
  <c r="Y82" i="2"/>
  <c r="W83" i="2"/>
  <c r="X83" i="2"/>
  <c r="Y83" i="2"/>
  <c r="W84" i="2"/>
  <c r="X84" i="2"/>
  <c r="Y84" i="2"/>
  <c r="W85" i="2"/>
  <c r="X85" i="2"/>
  <c r="Y85" i="2"/>
  <c r="W86" i="2"/>
  <c r="X86" i="2"/>
  <c r="Y86" i="2"/>
  <c r="W87" i="2"/>
  <c r="X87" i="2"/>
  <c r="Y87" i="2"/>
  <c r="W88" i="2"/>
  <c r="X88" i="2"/>
  <c r="Y88" i="2"/>
  <c r="W89" i="2"/>
  <c r="X89" i="2"/>
  <c r="Y89" i="2"/>
  <c r="W90" i="2"/>
  <c r="X90" i="2"/>
  <c r="Y90" i="2"/>
  <c r="W91" i="2"/>
  <c r="X91" i="2"/>
  <c r="Y91" i="2"/>
  <c r="W92" i="2"/>
  <c r="X92" i="2"/>
  <c r="Y92" i="2"/>
  <c r="W93" i="2"/>
  <c r="X93" i="2"/>
  <c r="Y93" i="2"/>
  <c r="W94" i="2"/>
  <c r="X94" i="2"/>
  <c r="Y94" i="2"/>
  <c r="W95" i="2"/>
  <c r="X95" i="2"/>
  <c r="Y95" i="2"/>
  <c r="W96" i="2"/>
  <c r="X96" i="2"/>
  <c r="Y96" i="2"/>
  <c r="W97" i="2"/>
  <c r="X97" i="2"/>
  <c r="Y97" i="2"/>
  <c r="W98" i="2"/>
  <c r="X98" i="2"/>
  <c r="Y98" i="2"/>
  <c r="W99" i="2"/>
  <c r="X99" i="2"/>
  <c r="Y99" i="2"/>
  <c r="W100" i="2"/>
  <c r="X100" i="2"/>
  <c r="Y100" i="2"/>
  <c r="W101" i="2"/>
  <c r="X101" i="2"/>
  <c r="Y101" i="2"/>
  <c r="W102" i="2"/>
  <c r="X102" i="2"/>
  <c r="Y102" i="2"/>
  <c r="W103" i="2"/>
  <c r="X103" i="2"/>
  <c r="Y103" i="2"/>
  <c r="W104" i="2"/>
  <c r="X104" i="2"/>
  <c r="Y104" i="2"/>
  <c r="W105" i="2"/>
  <c r="X105" i="2"/>
  <c r="Y105" i="2"/>
  <c r="W106" i="2"/>
  <c r="X106" i="2"/>
  <c r="Y106" i="2"/>
  <c r="W107" i="2"/>
  <c r="X107" i="2"/>
  <c r="Y107" i="2"/>
  <c r="W108" i="2"/>
  <c r="X108" i="2"/>
  <c r="Y108" i="2"/>
  <c r="W109" i="2"/>
  <c r="X109" i="2"/>
  <c r="Y109" i="2"/>
  <c r="W110" i="2"/>
  <c r="X110" i="2"/>
  <c r="Y110" i="2"/>
  <c r="W111" i="2"/>
  <c r="X111" i="2"/>
  <c r="Y111" i="2"/>
  <c r="W112" i="2"/>
  <c r="X112" i="2"/>
  <c r="X157" i="2" s="1"/>
  <c r="Y112" i="2"/>
  <c r="Y157" i="2" s="1"/>
  <c r="W113" i="2"/>
  <c r="X113" i="2"/>
  <c r="Y113" i="2"/>
  <c r="W114" i="2"/>
  <c r="X114" i="2"/>
  <c r="Y114" i="2"/>
  <c r="W115" i="2"/>
  <c r="X115" i="2"/>
  <c r="Y115" i="2"/>
  <c r="W116" i="2"/>
  <c r="X116" i="2"/>
  <c r="Y116" i="2"/>
  <c r="W117" i="2"/>
  <c r="X117" i="2"/>
  <c r="Y117" i="2"/>
  <c r="W118" i="2"/>
  <c r="X118" i="2"/>
  <c r="Y118" i="2"/>
  <c r="W119" i="2"/>
  <c r="X119" i="2"/>
  <c r="Y119" i="2"/>
  <c r="W120" i="2"/>
  <c r="X120" i="2"/>
  <c r="Y120" i="2"/>
  <c r="W121" i="2"/>
  <c r="X121" i="2"/>
  <c r="Y121" i="2"/>
  <c r="W122" i="2"/>
  <c r="X122" i="2"/>
  <c r="Y122" i="2"/>
  <c r="W123" i="2"/>
  <c r="X123" i="2"/>
  <c r="Y123" i="2"/>
  <c r="W124" i="2"/>
  <c r="X124" i="2"/>
  <c r="Y124" i="2"/>
  <c r="W125" i="2"/>
  <c r="X125" i="2"/>
  <c r="Y125" i="2"/>
  <c r="W126" i="2"/>
  <c r="X126" i="2"/>
  <c r="Y126" i="2"/>
  <c r="W127" i="2"/>
  <c r="X127" i="2"/>
  <c r="Y127" i="2"/>
  <c r="W128" i="2"/>
  <c r="X128" i="2"/>
  <c r="Y128" i="2"/>
  <c r="W129" i="2"/>
  <c r="X129" i="2"/>
  <c r="Y129" i="2"/>
  <c r="W130" i="2"/>
  <c r="X130" i="2"/>
  <c r="Y130" i="2"/>
  <c r="W131" i="2"/>
  <c r="X131" i="2"/>
  <c r="Y131" i="2"/>
  <c r="W132" i="2"/>
  <c r="X132" i="2"/>
  <c r="Y132" i="2"/>
  <c r="W133" i="2"/>
  <c r="X133" i="2"/>
  <c r="Y133" i="2"/>
  <c r="W134" i="2"/>
  <c r="X134" i="2"/>
  <c r="Y134" i="2"/>
  <c r="W135" i="2"/>
  <c r="X135" i="2"/>
  <c r="Y135" i="2"/>
  <c r="W136" i="2"/>
  <c r="X136" i="2"/>
  <c r="Y136" i="2"/>
  <c r="W137" i="2"/>
  <c r="X137" i="2"/>
  <c r="Y137" i="2"/>
  <c r="W138" i="2"/>
  <c r="X138" i="2"/>
  <c r="Y138" i="2"/>
  <c r="W139" i="2"/>
  <c r="X139" i="2"/>
  <c r="Y139" i="2"/>
  <c r="W140" i="2"/>
  <c r="X140" i="2"/>
  <c r="Y140" i="2"/>
  <c r="W141" i="2"/>
  <c r="X141" i="2"/>
  <c r="Y141" i="2"/>
  <c r="W142" i="2"/>
  <c r="X142" i="2"/>
  <c r="Y142" i="2"/>
  <c r="W143" i="2"/>
  <c r="X143" i="2"/>
  <c r="Y143" i="2"/>
  <c r="W144" i="2"/>
  <c r="X144" i="2"/>
  <c r="Y144" i="2"/>
  <c r="W145" i="2"/>
  <c r="X145" i="2"/>
  <c r="Y145" i="2"/>
  <c r="W146" i="2"/>
  <c r="X146" i="2"/>
  <c r="Y146" i="2"/>
  <c r="W147" i="2"/>
  <c r="X147" i="2"/>
  <c r="Y147" i="2"/>
  <c r="W148" i="2"/>
  <c r="X148" i="2"/>
  <c r="Y148" i="2"/>
  <c r="W149" i="2"/>
  <c r="X149" i="2"/>
  <c r="Y149" i="2"/>
  <c r="W150" i="2"/>
  <c r="X150" i="2"/>
  <c r="Y150" i="2"/>
  <c r="W151" i="2"/>
  <c r="X151" i="2"/>
  <c r="Y151" i="2"/>
  <c r="W152" i="2"/>
  <c r="X152" i="2"/>
  <c r="Y152" i="2"/>
  <c r="W153" i="2"/>
  <c r="X153" i="2"/>
  <c r="Y153" i="2"/>
  <c r="W154" i="2"/>
  <c r="X154" i="2"/>
  <c r="Y154" i="2"/>
  <c r="W155" i="2"/>
  <c r="X155" i="2"/>
  <c r="Y155" i="2"/>
  <c r="W156" i="2"/>
  <c r="X156" i="2"/>
  <c r="Y156" i="2"/>
  <c r="Y19" i="2"/>
  <c r="X19" i="2"/>
  <c r="W19" i="2"/>
  <c r="I164" i="2" l="1"/>
  <c r="J164" i="2"/>
  <c r="I163" i="2"/>
  <c r="J163" i="2"/>
  <c r="H163" i="2"/>
  <c r="I162" i="2"/>
  <c r="J162" i="2"/>
  <c r="H162" i="2"/>
  <c r="I161" i="2"/>
  <c r="J161" i="2"/>
  <c r="H161" i="2"/>
  <c r="I39" i="2"/>
  <c r="J39" i="2"/>
  <c r="J153" i="2" l="1"/>
  <c r="H153" i="2"/>
  <c r="J87" i="2" l="1"/>
  <c r="H87" i="2"/>
  <c r="U91" i="2" l="1"/>
  <c r="U157" i="2" s="1"/>
  <c r="U90" i="2"/>
  <c r="T20" i="2"/>
  <c r="T21" i="2"/>
  <c r="T22" i="2"/>
  <c r="T23" i="2"/>
  <c r="T24" i="2"/>
  <c r="T25" i="2"/>
  <c r="T26" i="2"/>
  <c r="T27" i="2"/>
  <c r="T28" i="2"/>
  <c r="T29" i="2"/>
  <c r="T30" i="2"/>
  <c r="T31" i="2"/>
  <c r="T32" i="2"/>
  <c r="T33" i="2"/>
  <c r="T34" i="2"/>
  <c r="T35" i="2"/>
  <c r="T36" i="2"/>
  <c r="T37" i="2"/>
  <c r="T38" i="2"/>
  <c r="T40" i="2"/>
  <c r="T41" i="2"/>
  <c r="T42" i="2"/>
  <c r="T43" i="2"/>
  <c r="T45" i="2"/>
  <c r="T46" i="2"/>
  <c r="T47" i="2"/>
  <c r="T48" i="2"/>
  <c r="T49" i="2"/>
  <c r="T50" i="2"/>
  <c r="T51" i="2"/>
  <c r="T52" i="2"/>
  <c r="T53" i="2"/>
  <c r="T54" i="2"/>
  <c r="T55" i="2"/>
  <c r="T56" i="2"/>
  <c r="T57" i="2"/>
  <c r="T58" i="2"/>
  <c r="T59" i="2"/>
  <c r="T60" i="2"/>
  <c r="T61" i="2"/>
  <c r="T62" i="2"/>
  <c r="T63" i="2"/>
  <c r="T64" i="2"/>
  <c r="T65" i="2"/>
  <c r="T66" i="2"/>
  <c r="T67" i="2"/>
  <c r="T68" i="2"/>
  <c r="T69" i="2"/>
  <c r="T70" i="2"/>
  <c r="T71" i="2"/>
  <c r="T72" i="2"/>
  <c r="T73" i="2"/>
  <c r="T74" i="2"/>
  <c r="T75" i="2"/>
  <c r="T76" i="2"/>
  <c r="T77" i="2"/>
  <c r="T78" i="2"/>
  <c r="T79" i="2"/>
  <c r="T80" i="2"/>
  <c r="T81" i="2"/>
  <c r="T82" i="2"/>
  <c r="T83" i="2"/>
  <c r="T84" i="2"/>
  <c r="T85" i="2"/>
  <c r="T86" i="2"/>
  <c r="T88" i="2"/>
  <c r="T89" i="2"/>
  <c r="T90" i="2"/>
  <c r="T91" i="2"/>
  <c r="T92" i="2"/>
  <c r="T93" i="2"/>
  <c r="T94" i="2"/>
  <c r="T97" i="2"/>
  <c r="T98" i="2"/>
  <c r="T99" i="2"/>
  <c r="T100" i="2"/>
  <c r="T101" i="2"/>
  <c r="T102" i="2"/>
  <c r="T103" i="2"/>
  <c r="T104" i="2"/>
  <c r="T105" i="2"/>
  <c r="T106" i="2"/>
  <c r="T107" i="2"/>
  <c r="T108" i="2"/>
  <c r="T109" i="2"/>
  <c r="T110" i="2"/>
  <c r="T111" i="2"/>
  <c r="T112" i="2"/>
  <c r="T113" i="2"/>
  <c r="T114" i="2"/>
  <c r="T115" i="2"/>
  <c r="T116" i="2"/>
  <c r="T117" i="2"/>
  <c r="T118" i="2"/>
  <c r="T119" i="2"/>
  <c r="T121" i="2"/>
  <c r="T122" i="2"/>
  <c r="T123" i="2"/>
  <c r="T124" i="2"/>
  <c r="T125" i="2"/>
  <c r="T126" i="2"/>
  <c r="T127" i="2"/>
  <c r="T128" i="2"/>
  <c r="T129" i="2"/>
  <c r="T130" i="2"/>
  <c r="T131" i="2"/>
  <c r="T132" i="2"/>
  <c r="T133" i="2"/>
  <c r="T134" i="2"/>
  <c r="T135" i="2"/>
  <c r="T136" i="2"/>
  <c r="T137" i="2"/>
  <c r="T138" i="2"/>
  <c r="T139" i="2"/>
  <c r="T140" i="2"/>
  <c r="T141" i="2"/>
  <c r="T142" i="2"/>
  <c r="T143" i="2"/>
  <c r="T144" i="2"/>
  <c r="T145" i="2"/>
  <c r="T146" i="2"/>
  <c r="T147" i="2"/>
  <c r="T148" i="2"/>
  <c r="T149" i="2"/>
  <c r="T150" i="2"/>
  <c r="T151" i="2"/>
  <c r="T152" i="2"/>
  <c r="T154" i="2"/>
  <c r="T155" i="2"/>
  <c r="T19" i="2"/>
  <c r="S20" i="2"/>
  <c r="S21" i="2"/>
  <c r="S22" i="2"/>
  <c r="S23" i="2"/>
  <c r="S24" i="2"/>
  <c r="S25" i="2"/>
  <c r="S26" i="2"/>
  <c r="S27" i="2"/>
  <c r="S28" i="2"/>
  <c r="S29" i="2"/>
  <c r="S30" i="2"/>
  <c r="S31" i="2"/>
  <c r="S32" i="2"/>
  <c r="S33" i="2"/>
  <c r="S34" i="2"/>
  <c r="S35" i="2"/>
  <c r="S36" i="2"/>
  <c r="S37" i="2"/>
  <c r="S38" i="2"/>
  <c r="S40" i="2"/>
  <c r="S41" i="2"/>
  <c r="S42" i="2"/>
  <c r="S43" i="2"/>
  <c r="S45" i="2"/>
  <c r="S46" i="2"/>
  <c r="S47" i="2"/>
  <c r="S48" i="2"/>
  <c r="S49" i="2"/>
  <c r="S50" i="2"/>
  <c r="S51" i="2"/>
  <c r="S52" i="2"/>
  <c r="S53" i="2"/>
  <c r="S54" i="2"/>
  <c r="S55" i="2"/>
  <c r="S56" i="2"/>
  <c r="S57" i="2"/>
  <c r="S58" i="2"/>
  <c r="S59" i="2"/>
  <c r="S60" i="2"/>
  <c r="S61" i="2"/>
  <c r="S62" i="2"/>
  <c r="S63" i="2"/>
  <c r="S64" i="2"/>
  <c r="S65" i="2"/>
  <c r="S66" i="2"/>
  <c r="S67" i="2"/>
  <c r="S68" i="2"/>
  <c r="S69" i="2"/>
  <c r="S70" i="2"/>
  <c r="S71" i="2"/>
  <c r="S72" i="2"/>
  <c r="S73" i="2"/>
  <c r="S74" i="2"/>
  <c r="S75" i="2"/>
  <c r="S76" i="2"/>
  <c r="S77" i="2"/>
  <c r="S78" i="2"/>
  <c r="S79" i="2"/>
  <c r="S80" i="2"/>
  <c r="S81" i="2"/>
  <c r="S82" i="2"/>
  <c r="S83" i="2"/>
  <c r="S84" i="2"/>
  <c r="S85" i="2"/>
  <c r="S86" i="2"/>
  <c r="S88" i="2"/>
  <c r="S89" i="2"/>
  <c r="S90" i="2"/>
  <c r="S91" i="2"/>
  <c r="S92" i="2"/>
  <c r="S93" i="2"/>
  <c r="S94" i="2"/>
  <c r="S97" i="2"/>
  <c r="S98" i="2"/>
  <c r="S99" i="2"/>
  <c r="S100" i="2"/>
  <c r="S101" i="2"/>
  <c r="S102" i="2"/>
  <c r="S103" i="2"/>
  <c r="S104" i="2"/>
  <c r="S105" i="2"/>
  <c r="S106" i="2"/>
  <c r="S107" i="2"/>
  <c r="S108" i="2"/>
  <c r="S109" i="2"/>
  <c r="S110" i="2"/>
  <c r="S111" i="2"/>
  <c r="S112" i="2"/>
  <c r="S113" i="2"/>
  <c r="S114" i="2"/>
  <c r="S115" i="2"/>
  <c r="S116" i="2"/>
  <c r="S117" i="2"/>
  <c r="S118" i="2"/>
  <c r="S119" i="2"/>
  <c r="S121" i="2"/>
  <c r="S122" i="2"/>
  <c r="S123" i="2"/>
  <c r="S124" i="2"/>
  <c r="S125" i="2"/>
  <c r="S126" i="2"/>
  <c r="S127" i="2"/>
  <c r="S128" i="2"/>
  <c r="S129" i="2"/>
  <c r="S130" i="2"/>
  <c r="S131" i="2"/>
  <c r="S132" i="2"/>
  <c r="S133" i="2"/>
  <c r="S134" i="2"/>
  <c r="S135" i="2"/>
  <c r="S136" i="2"/>
  <c r="S137" i="2"/>
  <c r="S138" i="2"/>
  <c r="S139" i="2"/>
  <c r="S140" i="2"/>
  <c r="S141" i="2"/>
  <c r="S142" i="2"/>
  <c r="S143" i="2"/>
  <c r="S144" i="2"/>
  <c r="S145" i="2"/>
  <c r="S146" i="2"/>
  <c r="S147" i="2"/>
  <c r="S148" i="2"/>
  <c r="S149" i="2"/>
  <c r="S150" i="2"/>
  <c r="S151" i="2"/>
  <c r="S152" i="2"/>
  <c r="S154" i="2"/>
  <c r="S155" i="2"/>
  <c r="S19" i="2"/>
  <c r="Q157" i="2"/>
  <c r="R20" i="2"/>
  <c r="R21" i="2"/>
  <c r="R22" i="2"/>
  <c r="R23" i="2"/>
  <c r="R24" i="2"/>
  <c r="R25" i="2"/>
  <c r="R26" i="2"/>
  <c r="R27" i="2"/>
  <c r="R28" i="2"/>
  <c r="R29" i="2"/>
  <c r="R30" i="2"/>
  <c r="R31" i="2"/>
  <c r="R32" i="2"/>
  <c r="R33" i="2"/>
  <c r="R34" i="2"/>
  <c r="R35" i="2"/>
  <c r="R36" i="2"/>
  <c r="R37" i="2"/>
  <c r="R38" i="2"/>
  <c r="R40" i="2"/>
  <c r="R41" i="2"/>
  <c r="R42" i="2"/>
  <c r="R43" i="2"/>
  <c r="R45" i="2"/>
  <c r="R46" i="2"/>
  <c r="R47" i="2"/>
  <c r="R48" i="2"/>
  <c r="R49" i="2"/>
  <c r="R50" i="2"/>
  <c r="R51" i="2"/>
  <c r="R52" i="2"/>
  <c r="R53" i="2"/>
  <c r="R54" i="2"/>
  <c r="R55" i="2"/>
  <c r="R56" i="2"/>
  <c r="R57" i="2"/>
  <c r="R58" i="2"/>
  <c r="R59" i="2"/>
  <c r="R60" i="2"/>
  <c r="R61" i="2"/>
  <c r="R62" i="2"/>
  <c r="R63" i="2"/>
  <c r="R64" i="2"/>
  <c r="R65" i="2"/>
  <c r="R66" i="2"/>
  <c r="R67" i="2"/>
  <c r="R68" i="2"/>
  <c r="R69" i="2"/>
  <c r="R70" i="2"/>
  <c r="R71" i="2"/>
  <c r="R72" i="2"/>
  <c r="R73" i="2"/>
  <c r="R74" i="2"/>
  <c r="R75" i="2"/>
  <c r="R76" i="2"/>
  <c r="R77" i="2"/>
  <c r="R78" i="2"/>
  <c r="R79" i="2"/>
  <c r="R80" i="2"/>
  <c r="R81" i="2"/>
  <c r="R82" i="2"/>
  <c r="R83" i="2"/>
  <c r="R84" i="2"/>
  <c r="R85" i="2"/>
  <c r="R86" i="2"/>
  <c r="R88" i="2"/>
  <c r="R89" i="2"/>
  <c r="R90" i="2"/>
  <c r="R91" i="2"/>
  <c r="R92" i="2"/>
  <c r="R93" i="2"/>
  <c r="R94" i="2"/>
  <c r="R97" i="2"/>
  <c r="R98" i="2"/>
  <c r="R99" i="2"/>
  <c r="R100" i="2"/>
  <c r="R101" i="2"/>
  <c r="R102" i="2"/>
  <c r="R103" i="2"/>
  <c r="R104" i="2"/>
  <c r="R105" i="2"/>
  <c r="R106" i="2"/>
  <c r="R107" i="2"/>
  <c r="R108" i="2"/>
  <c r="R109" i="2"/>
  <c r="R110" i="2"/>
  <c r="R111" i="2"/>
  <c r="R112" i="2"/>
  <c r="R113" i="2"/>
  <c r="R114" i="2"/>
  <c r="R115" i="2"/>
  <c r="R116" i="2"/>
  <c r="R117" i="2"/>
  <c r="R118" i="2"/>
  <c r="R119" i="2"/>
  <c r="R121" i="2"/>
  <c r="R122" i="2"/>
  <c r="R123" i="2"/>
  <c r="R124" i="2"/>
  <c r="R125" i="2"/>
  <c r="R126" i="2"/>
  <c r="R127" i="2"/>
  <c r="R128" i="2"/>
  <c r="R129" i="2"/>
  <c r="R130" i="2"/>
  <c r="R131" i="2"/>
  <c r="R132" i="2"/>
  <c r="R133" i="2"/>
  <c r="R134" i="2"/>
  <c r="R135" i="2"/>
  <c r="R136" i="2"/>
  <c r="R137" i="2"/>
  <c r="R138" i="2"/>
  <c r="R139" i="2"/>
  <c r="R140" i="2"/>
  <c r="R141" i="2"/>
  <c r="R142" i="2"/>
  <c r="R143" i="2"/>
  <c r="R144" i="2"/>
  <c r="R145" i="2"/>
  <c r="R146" i="2"/>
  <c r="R147" i="2"/>
  <c r="R148" i="2"/>
  <c r="R149" i="2"/>
  <c r="R150" i="2"/>
  <c r="R151" i="2"/>
  <c r="R152" i="2"/>
  <c r="R154" i="2"/>
  <c r="R155" i="2"/>
  <c r="R19" i="2"/>
  <c r="Q143" i="2"/>
  <c r="P20" i="2"/>
  <c r="P21" i="2"/>
  <c r="P22" i="2"/>
  <c r="P23" i="2"/>
  <c r="P24" i="2"/>
  <c r="P25" i="2"/>
  <c r="P26" i="2"/>
  <c r="P27" i="2"/>
  <c r="P28" i="2"/>
  <c r="P29" i="2"/>
  <c r="P30" i="2"/>
  <c r="P31" i="2"/>
  <c r="P32" i="2"/>
  <c r="P33" i="2"/>
  <c r="P34" i="2"/>
  <c r="P35" i="2"/>
  <c r="P36" i="2"/>
  <c r="P37" i="2"/>
  <c r="P38" i="2"/>
  <c r="P40" i="2"/>
  <c r="P41" i="2"/>
  <c r="P42" i="2"/>
  <c r="P43" i="2"/>
  <c r="P45" i="2"/>
  <c r="P46" i="2"/>
  <c r="P47" i="2"/>
  <c r="P48" i="2"/>
  <c r="P49" i="2"/>
  <c r="P50" i="2"/>
  <c r="P51" i="2"/>
  <c r="P52" i="2"/>
  <c r="P53" i="2"/>
  <c r="P54" i="2"/>
  <c r="P55" i="2"/>
  <c r="P56" i="2"/>
  <c r="P57" i="2"/>
  <c r="P58" i="2"/>
  <c r="P59" i="2"/>
  <c r="P60" i="2"/>
  <c r="P61" i="2"/>
  <c r="P62" i="2"/>
  <c r="P63" i="2"/>
  <c r="P64" i="2"/>
  <c r="P65" i="2"/>
  <c r="P66" i="2"/>
  <c r="P67" i="2"/>
  <c r="P68" i="2"/>
  <c r="P69" i="2"/>
  <c r="P70" i="2"/>
  <c r="P71" i="2"/>
  <c r="P72" i="2"/>
  <c r="P73" i="2"/>
  <c r="P74" i="2"/>
  <c r="P75" i="2"/>
  <c r="P76" i="2"/>
  <c r="P77" i="2"/>
  <c r="P78" i="2"/>
  <c r="P79" i="2"/>
  <c r="P80" i="2"/>
  <c r="P81" i="2"/>
  <c r="P82" i="2"/>
  <c r="P83" i="2"/>
  <c r="P84" i="2"/>
  <c r="P85" i="2"/>
  <c r="P86" i="2"/>
  <c r="P88" i="2"/>
  <c r="P89" i="2"/>
  <c r="P90" i="2"/>
  <c r="P91" i="2"/>
  <c r="P92" i="2"/>
  <c r="P93" i="2"/>
  <c r="P94" i="2"/>
  <c r="P97" i="2"/>
  <c r="P98" i="2"/>
  <c r="P99" i="2"/>
  <c r="P100" i="2"/>
  <c r="P101" i="2"/>
  <c r="P102" i="2"/>
  <c r="P103" i="2"/>
  <c r="P104" i="2"/>
  <c r="P105" i="2"/>
  <c r="P106" i="2"/>
  <c r="P107" i="2"/>
  <c r="P108" i="2"/>
  <c r="P109" i="2"/>
  <c r="P110" i="2"/>
  <c r="P111" i="2"/>
  <c r="P113" i="2"/>
  <c r="P114" i="2"/>
  <c r="P115" i="2"/>
  <c r="P116" i="2"/>
  <c r="P117" i="2"/>
  <c r="P118" i="2"/>
  <c r="P119" i="2"/>
  <c r="P121" i="2"/>
  <c r="P122" i="2"/>
  <c r="P123" i="2"/>
  <c r="P124" i="2"/>
  <c r="P125" i="2"/>
  <c r="P126" i="2"/>
  <c r="P127" i="2"/>
  <c r="P128" i="2"/>
  <c r="P129" i="2"/>
  <c r="P130" i="2"/>
  <c r="P131" i="2"/>
  <c r="P132" i="2"/>
  <c r="P133" i="2"/>
  <c r="P134" i="2"/>
  <c r="P135" i="2"/>
  <c r="P136" i="2"/>
  <c r="P137" i="2"/>
  <c r="P138" i="2"/>
  <c r="P139" i="2"/>
  <c r="P140" i="2"/>
  <c r="P141" i="2"/>
  <c r="P142" i="2"/>
  <c r="P143" i="2"/>
  <c r="P144" i="2"/>
  <c r="P145" i="2"/>
  <c r="P146" i="2"/>
  <c r="P147" i="2"/>
  <c r="P148" i="2"/>
  <c r="P149" i="2"/>
  <c r="P150" i="2"/>
  <c r="P151" i="2"/>
  <c r="P152" i="2"/>
  <c r="P154" i="2"/>
  <c r="P155" i="2"/>
  <c r="P19" i="2"/>
  <c r="O20" i="2"/>
  <c r="O21" i="2"/>
  <c r="O22" i="2"/>
  <c r="O23" i="2"/>
  <c r="O24" i="2"/>
  <c r="O25" i="2"/>
  <c r="O26" i="2"/>
  <c r="O27" i="2"/>
  <c r="O28" i="2"/>
  <c r="O29" i="2"/>
  <c r="O30" i="2"/>
  <c r="O31" i="2"/>
  <c r="O32" i="2"/>
  <c r="O33" i="2"/>
  <c r="O34" i="2"/>
  <c r="O35" i="2"/>
  <c r="O36" i="2"/>
  <c r="O37" i="2"/>
  <c r="O38" i="2"/>
  <c r="O40" i="2"/>
  <c r="O41" i="2"/>
  <c r="O42" i="2"/>
  <c r="O43" i="2"/>
  <c r="O45" i="2"/>
  <c r="O46" i="2"/>
  <c r="O47" i="2"/>
  <c r="O48" i="2"/>
  <c r="O49" i="2"/>
  <c r="O50" i="2"/>
  <c r="O51" i="2"/>
  <c r="O52" i="2"/>
  <c r="O53" i="2"/>
  <c r="O54" i="2"/>
  <c r="O55" i="2"/>
  <c r="O56" i="2"/>
  <c r="O57" i="2"/>
  <c r="O58" i="2"/>
  <c r="O59" i="2"/>
  <c r="O60" i="2"/>
  <c r="O61" i="2"/>
  <c r="O62" i="2"/>
  <c r="O63" i="2"/>
  <c r="O64" i="2"/>
  <c r="O65" i="2"/>
  <c r="O66" i="2"/>
  <c r="O67" i="2"/>
  <c r="O68" i="2"/>
  <c r="O69" i="2"/>
  <c r="O70" i="2"/>
  <c r="O71" i="2"/>
  <c r="O72" i="2"/>
  <c r="O73" i="2"/>
  <c r="O74" i="2"/>
  <c r="O75" i="2"/>
  <c r="O76" i="2"/>
  <c r="O77" i="2"/>
  <c r="O78" i="2"/>
  <c r="O79" i="2"/>
  <c r="O80" i="2"/>
  <c r="O81" i="2"/>
  <c r="O82" i="2"/>
  <c r="O83" i="2"/>
  <c r="O84" i="2"/>
  <c r="O85" i="2"/>
  <c r="O86" i="2"/>
  <c r="O88" i="2"/>
  <c r="O89" i="2"/>
  <c r="O90" i="2"/>
  <c r="O91" i="2"/>
  <c r="O92" i="2"/>
  <c r="O93" i="2"/>
  <c r="O94" i="2"/>
  <c r="O97" i="2"/>
  <c r="O98" i="2"/>
  <c r="O99" i="2"/>
  <c r="O100" i="2"/>
  <c r="O101" i="2"/>
  <c r="O102" i="2"/>
  <c r="O103" i="2"/>
  <c r="O104" i="2"/>
  <c r="O105" i="2"/>
  <c r="O106" i="2"/>
  <c r="O107" i="2"/>
  <c r="O108" i="2"/>
  <c r="O109" i="2"/>
  <c r="O110" i="2"/>
  <c r="O111" i="2"/>
  <c r="O112" i="2"/>
  <c r="O113" i="2"/>
  <c r="O114" i="2"/>
  <c r="O115" i="2"/>
  <c r="O116" i="2"/>
  <c r="O117" i="2"/>
  <c r="O118" i="2"/>
  <c r="O119" i="2"/>
  <c r="O121" i="2"/>
  <c r="O122" i="2"/>
  <c r="O123" i="2"/>
  <c r="O124" i="2"/>
  <c r="O125" i="2"/>
  <c r="O126" i="2"/>
  <c r="O127" i="2"/>
  <c r="O128" i="2"/>
  <c r="O129" i="2"/>
  <c r="O130" i="2"/>
  <c r="O131" i="2"/>
  <c r="O132" i="2"/>
  <c r="O133" i="2"/>
  <c r="O134" i="2"/>
  <c r="O135" i="2"/>
  <c r="O136" i="2"/>
  <c r="O137" i="2"/>
  <c r="O138" i="2"/>
  <c r="O139" i="2"/>
  <c r="O140" i="2"/>
  <c r="O141" i="2"/>
  <c r="O142" i="2"/>
  <c r="O143" i="2"/>
  <c r="O144" i="2"/>
  <c r="O145" i="2"/>
  <c r="O146" i="2"/>
  <c r="O147" i="2"/>
  <c r="O148" i="2"/>
  <c r="O149" i="2"/>
  <c r="O150" i="2"/>
  <c r="O151" i="2"/>
  <c r="O152" i="2"/>
  <c r="O154" i="2"/>
  <c r="O155" i="2"/>
  <c r="O19" i="2"/>
  <c r="N20" i="2"/>
  <c r="N21" i="2"/>
  <c r="N22" i="2"/>
  <c r="N23" i="2"/>
  <c r="N24" i="2"/>
  <c r="N25" i="2"/>
  <c r="N26" i="2"/>
  <c r="N27" i="2"/>
  <c r="N28" i="2"/>
  <c r="N29" i="2"/>
  <c r="N30" i="2"/>
  <c r="N31" i="2"/>
  <c r="N32" i="2"/>
  <c r="N33" i="2"/>
  <c r="N34" i="2"/>
  <c r="N35" i="2"/>
  <c r="N36" i="2"/>
  <c r="N37" i="2"/>
  <c r="N38" i="2"/>
  <c r="N40" i="2"/>
  <c r="N41" i="2"/>
  <c r="N42" i="2"/>
  <c r="N43" i="2"/>
  <c r="N45" i="2"/>
  <c r="N46" i="2"/>
  <c r="N47" i="2"/>
  <c r="N48" i="2"/>
  <c r="N49" i="2"/>
  <c r="N50" i="2"/>
  <c r="N51" i="2"/>
  <c r="N52" i="2"/>
  <c r="N53" i="2"/>
  <c r="N54" i="2"/>
  <c r="N55" i="2"/>
  <c r="N56" i="2"/>
  <c r="N57" i="2"/>
  <c r="N58" i="2"/>
  <c r="N59" i="2"/>
  <c r="N60" i="2"/>
  <c r="N61" i="2"/>
  <c r="N62" i="2"/>
  <c r="N63" i="2"/>
  <c r="N64" i="2"/>
  <c r="N65" i="2"/>
  <c r="N66" i="2"/>
  <c r="N67" i="2"/>
  <c r="N68" i="2"/>
  <c r="N69" i="2"/>
  <c r="N70" i="2"/>
  <c r="N71" i="2"/>
  <c r="N72" i="2"/>
  <c r="N73" i="2"/>
  <c r="N74" i="2"/>
  <c r="N75" i="2"/>
  <c r="N76" i="2"/>
  <c r="N77" i="2"/>
  <c r="N78" i="2"/>
  <c r="N79" i="2"/>
  <c r="N80" i="2"/>
  <c r="N81" i="2"/>
  <c r="N82" i="2"/>
  <c r="N83" i="2"/>
  <c r="N84" i="2"/>
  <c r="N85" i="2"/>
  <c r="N86" i="2"/>
  <c r="N88" i="2"/>
  <c r="N89" i="2"/>
  <c r="N90" i="2"/>
  <c r="N91" i="2"/>
  <c r="N92" i="2"/>
  <c r="N93" i="2"/>
  <c r="N94" i="2"/>
  <c r="N97" i="2"/>
  <c r="N98" i="2"/>
  <c r="N99" i="2"/>
  <c r="N100" i="2"/>
  <c r="N101" i="2"/>
  <c r="N102" i="2"/>
  <c r="N103" i="2"/>
  <c r="N104" i="2"/>
  <c r="N105" i="2"/>
  <c r="N106" i="2"/>
  <c r="N107" i="2"/>
  <c r="N108" i="2"/>
  <c r="N110" i="2"/>
  <c r="N111" i="2"/>
  <c r="N112" i="2"/>
  <c r="N113" i="2"/>
  <c r="N114" i="2"/>
  <c r="N115" i="2"/>
  <c r="N116" i="2"/>
  <c r="N117" i="2"/>
  <c r="N118" i="2"/>
  <c r="N119" i="2"/>
  <c r="N121" i="2"/>
  <c r="N122" i="2"/>
  <c r="N123" i="2"/>
  <c r="N124" i="2"/>
  <c r="N125" i="2"/>
  <c r="N126" i="2"/>
  <c r="N127" i="2"/>
  <c r="N128" i="2"/>
  <c r="N129" i="2"/>
  <c r="N130" i="2"/>
  <c r="N131" i="2"/>
  <c r="N132" i="2"/>
  <c r="N133" i="2"/>
  <c r="N134" i="2"/>
  <c r="N135" i="2"/>
  <c r="N136" i="2"/>
  <c r="N137" i="2"/>
  <c r="N138" i="2"/>
  <c r="N139" i="2"/>
  <c r="N140" i="2"/>
  <c r="N141" i="2"/>
  <c r="N142" i="2"/>
  <c r="N143" i="2"/>
  <c r="N144" i="2"/>
  <c r="N145" i="2"/>
  <c r="N146" i="2"/>
  <c r="N147" i="2"/>
  <c r="N148" i="2"/>
  <c r="N149" i="2"/>
  <c r="N150" i="2"/>
  <c r="N151" i="2"/>
  <c r="N152" i="2"/>
  <c r="N154" i="2"/>
  <c r="N155" i="2"/>
  <c r="N19" i="2"/>
  <c r="S157" i="2" l="1"/>
  <c r="T157" i="2"/>
  <c r="O157" i="2"/>
  <c r="R157" i="2"/>
  <c r="I171" i="2"/>
  <c r="J24" i="2" l="1"/>
  <c r="J26" i="2"/>
  <c r="H24" i="2"/>
  <c r="H129" i="2"/>
  <c r="J129" i="2"/>
  <c r="H59" i="2" l="1"/>
  <c r="J59" i="2"/>
  <c r="J85" i="2" l="1"/>
  <c r="H85" i="2"/>
  <c r="J99" i="2"/>
  <c r="H36" i="2" l="1"/>
  <c r="J36" i="2"/>
  <c r="H37" i="2"/>
  <c r="J37" i="2"/>
  <c r="H27" i="2"/>
  <c r="J27" i="2"/>
  <c r="H31" i="2"/>
  <c r="J31" i="2"/>
  <c r="H51" i="2" l="1"/>
  <c r="J51" i="2"/>
  <c r="H52" i="2"/>
  <c r="J52" i="2"/>
  <c r="H53" i="2"/>
  <c r="J53" i="2"/>
  <c r="J143" i="2" l="1"/>
  <c r="H143" i="2"/>
  <c r="I109" i="2" l="1"/>
  <c r="H108" i="2"/>
  <c r="N109" i="2" l="1"/>
  <c r="N157" i="2" s="1"/>
  <c r="J109" i="2"/>
  <c r="H109" i="2"/>
  <c r="I15" i="2" l="1"/>
  <c r="I178" i="2" s="1"/>
  <c r="I186" i="2" s="1"/>
  <c r="H47" i="2" l="1"/>
  <c r="J47" i="2"/>
  <c r="H127" i="2" l="1"/>
  <c r="J127" i="2"/>
  <c r="H144" i="2"/>
  <c r="J144" i="2"/>
  <c r="H91" i="2" l="1"/>
  <c r="J91" i="2"/>
  <c r="H121" i="2" l="1"/>
  <c r="I120" i="2" s="1"/>
  <c r="J120" i="2" s="1"/>
  <c r="J121" i="2"/>
  <c r="H115" i="2"/>
  <c r="J115" i="2"/>
  <c r="I86" i="2"/>
  <c r="H43" i="2"/>
  <c r="J43" i="2"/>
  <c r="J34" i="2"/>
  <c r="H34" i="2"/>
  <c r="H29" i="2"/>
  <c r="J29" i="2"/>
  <c r="H30" i="2"/>
  <c r="J30" i="2"/>
  <c r="H86" i="2" l="1"/>
  <c r="J86" i="2"/>
  <c r="H7" i="2"/>
  <c r="J7" i="2"/>
  <c r="H8" i="2"/>
  <c r="J8" i="2"/>
  <c r="H9" i="2"/>
  <c r="J9" i="2"/>
  <c r="H10" i="2"/>
  <c r="J10" i="2"/>
  <c r="H11" i="2"/>
  <c r="J11" i="2"/>
  <c r="H12" i="2"/>
  <c r="J12" i="2"/>
  <c r="H13" i="2"/>
  <c r="J13" i="2"/>
  <c r="H14" i="2"/>
  <c r="J14" i="2"/>
  <c r="H15" i="2"/>
  <c r="J15" i="2"/>
  <c r="H20" i="2"/>
  <c r="J20" i="2"/>
  <c r="H22" i="2"/>
  <c r="J22" i="2"/>
  <c r="I23" i="2" s="1"/>
  <c r="H25" i="2"/>
  <c r="J25" i="2"/>
  <c r="H26" i="2"/>
  <c r="H28" i="2"/>
  <c r="J28" i="2"/>
  <c r="H32" i="2"/>
  <c r="J32" i="2"/>
  <c r="H33" i="2"/>
  <c r="J33" i="2"/>
  <c r="H35" i="2"/>
  <c r="J35" i="2"/>
  <c r="H40" i="2"/>
  <c r="J40" i="2"/>
  <c r="H41" i="2"/>
  <c r="J41" i="2"/>
  <c r="H42" i="2"/>
  <c r="J42" i="2"/>
  <c r="J171" i="2" s="1"/>
  <c r="H45" i="2"/>
  <c r="J45" i="2"/>
  <c r="H46" i="2"/>
  <c r="J46" i="2"/>
  <c r="H49" i="2"/>
  <c r="J49" i="2"/>
  <c r="H50" i="2"/>
  <c r="J50" i="2"/>
  <c r="H54" i="2"/>
  <c r="J54" i="2"/>
  <c r="H55" i="2"/>
  <c r="J55" i="2"/>
  <c r="H56" i="2"/>
  <c r="J56" i="2"/>
  <c r="H57" i="2"/>
  <c r="J57" i="2"/>
  <c r="H58" i="2"/>
  <c r="J58" i="2"/>
  <c r="H60" i="2"/>
  <c r="J60" i="2"/>
  <c r="H64" i="2"/>
  <c r="J64" i="2"/>
  <c r="H65" i="2"/>
  <c r="J65" i="2"/>
  <c r="H66" i="2"/>
  <c r="J66" i="2"/>
  <c r="H67" i="2"/>
  <c r="J67" i="2"/>
  <c r="H71" i="2"/>
  <c r="J71" i="2"/>
  <c r="H68" i="2"/>
  <c r="J68" i="2"/>
  <c r="H69" i="2"/>
  <c r="J69" i="2"/>
  <c r="H73" i="2"/>
  <c r="I72" i="2" s="1"/>
  <c r="I176" i="2" s="1"/>
  <c r="I184" i="2" s="1"/>
  <c r="J73" i="2"/>
  <c r="H74" i="2"/>
  <c r="J74" i="2"/>
  <c r="H75" i="2"/>
  <c r="J75" i="2"/>
  <c r="H77" i="2"/>
  <c r="J77" i="2"/>
  <c r="H78" i="2"/>
  <c r="J78" i="2"/>
  <c r="H79" i="2"/>
  <c r="J79" i="2"/>
  <c r="H81" i="2"/>
  <c r="J81" i="2"/>
  <c r="H84" i="2"/>
  <c r="J84" i="2"/>
  <c r="H88" i="2"/>
  <c r="J88" i="2"/>
  <c r="H83" i="2"/>
  <c r="J83" i="2"/>
  <c r="H89" i="2"/>
  <c r="J89" i="2"/>
  <c r="H90" i="2"/>
  <c r="J90" i="2"/>
  <c r="H92" i="2"/>
  <c r="J92" i="2"/>
  <c r="H93" i="2"/>
  <c r="J93" i="2"/>
  <c r="H94" i="2"/>
  <c r="J94" i="2"/>
  <c r="H101" i="2"/>
  <c r="J101" i="2"/>
  <c r="H103" i="2"/>
  <c r="J103" i="2"/>
  <c r="H104" i="2"/>
  <c r="J104" i="2"/>
  <c r="H105" i="2"/>
  <c r="J105" i="2"/>
  <c r="H106" i="2"/>
  <c r="J106" i="2"/>
  <c r="H107" i="2"/>
  <c r="J107" i="2"/>
  <c r="J108" i="2"/>
  <c r="H110" i="2"/>
  <c r="J110" i="2"/>
  <c r="I111" i="2"/>
  <c r="H114" i="2"/>
  <c r="J114" i="2"/>
  <c r="I181" i="2" s="1"/>
  <c r="H116" i="2"/>
  <c r="J116" i="2"/>
  <c r="H98" i="2"/>
  <c r="J98" i="2"/>
  <c r="H100" i="2"/>
  <c r="J100" i="2"/>
  <c r="H21" i="2"/>
  <c r="J21" i="2"/>
  <c r="H122" i="2"/>
  <c r="J122" i="2"/>
  <c r="J169" i="2" s="1"/>
  <c r="H123" i="2"/>
  <c r="J123" i="2"/>
  <c r="H124" i="2"/>
  <c r="J124" i="2"/>
  <c r="H125" i="2"/>
  <c r="J125" i="2"/>
  <c r="H126" i="2"/>
  <c r="J126" i="2"/>
  <c r="H128" i="2"/>
  <c r="J128" i="2"/>
  <c r="H131" i="2"/>
  <c r="J131" i="2"/>
  <c r="H130" i="2"/>
  <c r="J130" i="2"/>
  <c r="H132" i="2"/>
  <c r="J132" i="2"/>
  <c r="H133" i="2"/>
  <c r="J133" i="2"/>
  <c r="H136" i="2"/>
  <c r="J136" i="2"/>
  <c r="H138" i="2"/>
  <c r="J138" i="2"/>
  <c r="H141" i="2"/>
  <c r="J141" i="2"/>
  <c r="H145" i="2"/>
  <c r="J145" i="2"/>
  <c r="H146" i="2"/>
  <c r="J146" i="2"/>
  <c r="H147" i="2"/>
  <c r="J147" i="2"/>
  <c r="H148" i="2"/>
  <c r="J148" i="2"/>
  <c r="H149" i="2"/>
  <c r="J149" i="2"/>
  <c r="H150" i="2"/>
  <c r="J150" i="2"/>
  <c r="H151" i="2"/>
  <c r="J151" i="2"/>
  <c r="H152" i="2"/>
  <c r="J152" i="2"/>
  <c r="H155" i="2"/>
  <c r="J155" i="2"/>
  <c r="H154" i="2"/>
  <c r="J154" i="2"/>
  <c r="J181" i="2" l="1"/>
  <c r="J173" i="2"/>
  <c r="I99" i="2"/>
  <c r="I167" i="2" s="1"/>
  <c r="I172" i="2" s="1"/>
  <c r="I175" i="2"/>
  <c r="I183" i="2" s="1"/>
  <c r="J167" i="2"/>
  <c r="J172" i="2" s="1"/>
  <c r="H23" i="2"/>
  <c r="H99" i="2"/>
  <c r="I6" i="2"/>
  <c r="J72" i="2"/>
  <c r="J176" i="2" s="1"/>
  <c r="J184" i="2" s="1"/>
  <c r="J178" i="2"/>
  <c r="J186" i="2" s="1"/>
  <c r="H164" i="2"/>
  <c r="H111" i="2"/>
  <c r="H19" i="2"/>
  <c r="H16" i="2"/>
  <c r="J19" i="2"/>
  <c r="I169" i="2" l="1"/>
  <c r="I173" i="2"/>
  <c r="H6" i="2"/>
  <c r="I16" i="2"/>
  <c r="J16" i="2" s="1"/>
  <c r="J175" i="2"/>
  <c r="J183" i="2" s="1"/>
  <c r="I112" i="2"/>
  <c r="H157" i="2"/>
  <c r="H159" i="2" s="1"/>
  <c r="I177" i="2" l="1"/>
  <c r="I185" i="2" s="1"/>
  <c r="P112" i="2"/>
  <c r="P157" i="2" s="1"/>
  <c r="I157" i="2"/>
  <c r="I159" i="2" s="1"/>
  <c r="I165" i="2" s="1"/>
  <c r="I179" i="2" s="1"/>
  <c r="I187" i="2" s="1"/>
  <c r="J112" i="2"/>
  <c r="H165" i="2"/>
  <c r="V157" i="2" l="1"/>
  <c r="J177" i="2"/>
  <c r="J185" i="2" s="1"/>
  <c r="J157" i="2"/>
  <c r="J159" i="2" s="1"/>
  <c r="I168" i="2"/>
  <c r="I170" i="2" s="1"/>
  <c r="Q158" i="2" l="1"/>
  <c r="S158" i="2"/>
  <c r="R158" i="2"/>
  <c r="U158" i="2"/>
  <c r="T158" i="2"/>
  <c r="O158" i="2"/>
  <c r="N158" i="2"/>
  <c r="P158" i="2"/>
  <c r="J168" i="2"/>
  <c r="J170" i="2" s="1"/>
  <c r="K167" i="2"/>
  <c r="K163" i="2"/>
  <c r="K162" i="2"/>
  <c r="K164" i="2"/>
  <c r="J165" i="2"/>
  <c r="K161" i="2"/>
  <c r="K177" i="2" l="1"/>
  <c r="K178" i="2"/>
  <c r="K176" i="2"/>
  <c r="K175" i="2"/>
  <c r="K168" i="2"/>
  <c r="K165" i="2"/>
  <c r="J179" i="2"/>
  <c r="K179" i="2" l="1"/>
  <c r="J187" i="2"/>
</calcChain>
</file>

<file path=xl/comments1.xml><?xml version="1.0" encoding="utf-8"?>
<comments xmlns="http://schemas.openxmlformats.org/spreadsheetml/2006/main">
  <authors>
    <author>Daryl R. Brown</author>
    <author>Daryl Brown</author>
  </authors>
  <commentList>
    <comment ref="H3" authorId="0" shapeId="0">
      <text>
        <r>
          <rPr>
            <b/>
            <sz val="8"/>
            <color indexed="81"/>
            <rFont val="Tahoma"/>
            <family val="2"/>
          </rPr>
          <t>Daryl R. Brown:</t>
        </r>
        <r>
          <rPr>
            <sz val="8"/>
            <color indexed="81"/>
            <rFont val="Tahoma"/>
            <family val="2"/>
          </rPr>
          <t xml:space="preserve">
assumes H2 at 1 atmosphere and 0C.</t>
        </r>
      </text>
    </comment>
    <comment ref="I3" authorId="0" shapeId="0">
      <text>
        <r>
          <rPr>
            <b/>
            <sz val="8"/>
            <color indexed="81"/>
            <rFont val="Tahoma"/>
            <family val="2"/>
          </rPr>
          <t>Daryl R. Brown:</t>
        </r>
        <r>
          <rPr>
            <sz val="8"/>
            <color indexed="81"/>
            <rFont val="Tahoma"/>
            <family val="2"/>
          </rPr>
          <t xml:space="preserve">
Assumes SCF at 60F and one atmosphere
</t>
        </r>
      </text>
    </comment>
    <comment ref="K3" authorId="0" shapeId="0">
      <text>
        <r>
          <rPr>
            <b/>
            <sz val="8"/>
            <color indexed="81"/>
            <rFont val="Tahoma"/>
            <family val="2"/>
          </rPr>
          <t>Daryl R. Brown:</t>
        </r>
        <r>
          <rPr>
            <sz val="8"/>
            <color indexed="81"/>
            <rFont val="Tahoma"/>
            <family val="2"/>
          </rPr>
          <t xml:space="preserve">
See References tab.</t>
        </r>
      </text>
    </comment>
    <comment ref="B7" authorId="1" shapeId="0">
      <text>
        <r>
          <rPr>
            <b/>
            <sz val="9"/>
            <color indexed="81"/>
            <rFont val="Tahoma"/>
            <family val="2"/>
          </rPr>
          <t>Daryl Brown:</t>
        </r>
        <r>
          <rPr>
            <sz val="9"/>
            <color indexed="81"/>
            <rFont val="Tahoma"/>
            <family val="2"/>
          </rPr>
          <t xml:space="preserve">
5025 83rd Street.</t>
        </r>
      </text>
    </comment>
    <comment ref="B8" authorId="1" shapeId="0">
      <text>
        <r>
          <rPr>
            <b/>
            <sz val="9"/>
            <color indexed="81"/>
            <rFont val="Tahoma"/>
            <family val="2"/>
          </rPr>
          <t>Daryl Brown:</t>
        </r>
        <r>
          <rPr>
            <sz val="9"/>
            <color indexed="81"/>
            <rFont val="Tahoma"/>
            <family val="2"/>
          </rPr>
          <t xml:space="preserve">
14700 Intracoastal Drive</t>
        </r>
      </text>
    </comment>
    <comment ref="I8" authorId="1" shapeId="0">
      <text>
        <r>
          <rPr>
            <b/>
            <sz val="9"/>
            <color indexed="81"/>
            <rFont val="Tahoma"/>
            <family val="2"/>
          </rPr>
          <t>Daryl Brown:</t>
        </r>
        <r>
          <rPr>
            <sz val="9"/>
            <color indexed="81"/>
            <rFont val="Tahoma"/>
            <family val="2"/>
          </rPr>
          <t xml:space="preserve">
two equal size units.
</t>
        </r>
      </text>
    </comment>
    <comment ref="J8" authorId="1" shapeId="0">
      <text>
        <r>
          <rPr>
            <b/>
            <sz val="9"/>
            <color indexed="81"/>
            <rFont val="Tahoma"/>
            <family val="2"/>
          </rPr>
          <t>Daryl Brown:</t>
        </r>
        <r>
          <rPr>
            <sz val="9"/>
            <color indexed="81"/>
            <rFont val="Tahoma"/>
            <family val="2"/>
          </rPr>
          <t xml:space="preserve">
70 short tons</t>
        </r>
      </text>
    </comment>
    <comment ref="L8" authorId="0" shapeId="0">
      <text>
        <r>
          <rPr>
            <b/>
            <sz val="8"/>
            <color indexed="81"/>
            <rFont val="Tahoma"/>
            <family val="2"/>
          </rPr>
          <t>Daryl R. Brown:</t>
        </r>
        <r>
          <rPr>
            <sz val="8"/>
            <color indexed="81"/>
            <rFont val="Tahoma"/>
            <family val="2"/>
          </rPr>
          <t xml:space="preserve">
second unit in 1977</t>
        </r>
      </text>
    </comment>
    <comment ref="D9" authorId="1" shapeId="0">
      <text>
        <r>
          <rPr>
            <b/>
            <sz val="9"/>
            <color indexed="81"/>
            <rFont val="Tahoma"/>
            <family val="2"/>
          </rPr>
          <t>Daryl Brown:</t>
        </r>
        <r>
          <rPr>
            <sz val="9"/>
            <color indexed="81"/>
            <rFont val="Tahoma"/>
            <family val="2"/>
          </rPr>
          <t xml:space="preserve">
provided by NOVA Chemicals ethylene plant.</t>
        </r>
      </text>
    </comment>
    <comment ref="D10" authorId="1" shapeId="0">
      <text>
        <r>
          <rPr>
            <b/>
            <sz val="9"/>
            <color indexed="81"/>
            <rFont val="Tahoma"/>
            <family val="2"/>
          </rPr>
          <t>Daryl Brown:</t>
        </r>
        <r>
          <rPr>
            <sz val="9"/>
            <color indexed="81"/>
            <rFont val="Tahoma"/>
            <family val="2"/>
          </rPr>
          <t xml:space="preserve">
Byproduct of nearby chloro-alkali plant.</t>
        </r>
      </text>
    </comment>
    <comment ref="A11" authorId="0" shapeId="0">
      <text>
        <r>
          <rPr>
            <b/>
            <sz val="8"/>
            <color indexed="81"/>
            <rFont val="Tahoma"/>
            <family val="2"/>
          </rPr>
          <t>Daryl R. Brown:</t>
        </r>
        <r>
          <rPr>
            <sz val="8"/>
            <color indexed="81"/>
            <rFont val="Tahoma"/>
            <family val="2"/>
          </rPr>
          <t xml:space="preserve">
a joint venture between Hydro Quebec and Air Liquide</t>
        </r>
      </text>
    </comment>
    <comment ref="B11" authorId="1" shapeId="0">
      <text>
        <r>
          <rPr>
            <b/>
            <sz val="9"/>
            <color indexed="81"/>
            <rFont val="Tahoma"/>
            <family val="2"/>
          </rPr>
          <t>Daryl Brown:</t>
        </r>
        <r>
          <rPr>
            <sz val="9"/>
            <color indexed="81"/>
            <rFont val="Tahoma"/>
            <family val="2"/>
          </rPr>
          <t xml:space="preserve">
5400 Boul Raoul-Duchesne.</t>
        </r>
      </text>
    </comment>
    <comment ref="D11" authorId="1" shapeId="0">
      <text>
        <r>
          <rPr>
            <b/>
            <sz val="9"/>
            <color indexed="81"/>
            <rFont val="Tahoma"/>
            <family val="2"/>
          </rPr>
          <t>Daryl Brown:</t>
        </r>
        <r>
          <rPr>
            <sz val="9"/>
            <color indexed="81"/>
            <rFont val="Tahoma"/>
            <family val="2"/>
          </rPr>
          <t xml:space="preserve">
water electrolysis produces 3 MT/day.</t>
        </r>
      </text>
    </comment>
    <comment ref="J11" authorId="1" shapeId="0">
      <text>
        <r>
          <rPr>
            <b/>
            <sz val="9"/>
            <color indexed="81"/>
            <rFont val="Tahoma"/>
            <family val="2"/>
          </rPr>
          <t>Daryl Brown:</t>
        </r>
        <r>
          <rPr>
            <sz val="9"/>
            <color indexed="81"/>
            <rFont val="Tahoma"/>
            <family val="2"/>
          </rPr>
          <t xml:space="preserve">
3600 MT/year.</t>
        </r>
      </text>
    </comment>
    <comment ref="B12" authorId="1" shapeId="0">
      <text>
        <r>
          <rPr>
            <b/>
            <sz val="9"/>
            <color indexed="81"/>
            <rFont val="Tahoma"/>
            <family val="2"/>
          </rPr>
          <t>Daryl Brown:</t>
        </r>
        <r>
          <rPr>
            <sz val="9"/>
            <color indexed="81"/>
            <rFont val="Tahoma"/>
            <family val="2"/>
          </rPr>
          <t xml:space="preserve">
1636 Industrial Road.</t>
        </r>
      </text>
    </comment>
    <comment ref="D12" authorId="1" shapeId="0">
      <text>
        <r>
          <rPr>
            <b/>
            <sz val="9"/>
            <color indexed="81"/>
            <rFont val="Tahoma"/>
            <family val="2"/>
          </rPr>
          <t>Daryl Brown:</t>
        </r>
        <r>
          <rPr>
            <sz val="9"/>
            <color indexed="81"/>
            <rFont val="Tahoma"/>
            <family val="2"/>
          </rPr>
          <t xml:space="preserve">
Takes byproduct H2 from nearby Olin chlor-alkali plant.</t>
        </r>
      </text>
    </comment>
    <comment ref="B13" authorId="1" shapeId="0">
      <text>
        <r>
          <rPr>
            <b/>
            <sz val="9"/>
            <color indexed="81"/>
            <rFont val="Tahoma"/>
            <family val="2"/>
          </rPr>
          <t>Daryl Brown:</t>
        </r>
        <r>
          <rPr>
            <sz val="9"/>
            <color indexed="81"/>
            <rFont val="Tahoma"/>
            <family val="2"/>
          </rPr>
          <t xml:space="preserve">
5705 E. Airport Drive.</t>
        </r>
      </text>
    </comment>
    <comment ref="L13" authorId="0" shapeId="0">
      <text>
        <r>
          <rPr>
            <b/>
            <sz val="8"/>
            <color indexed="81"/>
            <rFont val="Tahoma"/>
            <family val="2"/>
          </rPr>
          <t>Daryl R. Brown:</t>
        </r>
        <r>
          <rPr>
            <sz val="8"/>
            <color indexed="81"/>
            <rFont val="Tahoma"/>
            <family val="2"/>
          </rPr>
          <t xml:space="preserve">
upgrades in 1976 and 1996</t>
        </r>
      </text>
    </comment>
    <comment ref="B14" authorId="1" shapeId="0">
      <text>
        <r>
          <rPr>
            <b/>
            <sz val="9"/>
            <color indexed="81"/>
            <rFont val="Tahoma"/>
            <family val="2"/>
          </rPr>
          <t>Daryl Brown:</t>
        </r>
        <r>
          <rPr>
            <sz val="9"/>
            <color indexed="81"/>
            <rFont val="Tahoma"/>
            <family val="2"/>
          </rPr>
          <t xml:space="preserve">
4400 Kennedy Ave.</t>
        </r>
      </text>
    </comment>
    <comment ref="D14" authorId="1" shapeId="0">
      <text>
        <r>
          <rPr>
            <b/>
            <sz val="9"/>
            <color indexed="81"/>
            <rFont val="Tahoma"/>
            <family val="2"/>
          </rPr>
          <t>Daryl Brown:</t>
        </r>
        <r>
          <rPr>
            <sz val="9"/>
            <color indexed="81"/>
            <rFont val="Tahoma"/>
            <family val="2"/>
          </rPr>
          <t xml:space="preserve">
from oil refinery.</t>
        </r>
      </text>
    </comment>
    <comment ref="B15" authorId="1" shapeId="0">
      <text>
        <r>
          <rPr>
            <b/>
            <sz val="9"/>
            <color indexed="81"/>
            <rFont val="Tahoma"/>
            <family val="2"/>
          </rPr>
          <t>Daryl Brown:</t>
        </r>
        <r>
          <rPr>
            <sz val="9"/>
            <color indexed="81"/>
            <rFont val="Tahoma"/>
            <family val="2"/>
          </rPr>
          <t xml:space="preserve">
4501 Royal Ave.</t>
        </r>
      </text>
    </comment>
    <comment ref="D15" authorId="1" shapeId="0">
      <text>
        <r>
          <rPr>
            <b/>
            <sz val="9"/>
            <color indexed="81"/>
            <rFont val="Tahoma"/>
            <family val="2"/>
          </rPr>
          <t>Daryl Brown:</t>
        </r>
        <r>
          <rPr>
            <sz val="9"/>
            <color indexed="81"/>
            <rFont val="Tahoma"/>
            <family val="2"/>
          </rPr>
          <t xml:space="preserve">
Byproduct H2 is received from chlor-alkali plants run by Olin and Occidental Chemical.
SMR for 7.5 MMSCFD expansion in 2015.</t>
        </r>
      </text>
    </comment>
    <comment ref="I15" authorId="1" shapeId="0">
      <text>
        <r>
          <rPr>
            <b/>
            <sz val="9"/>
            <color indexed="81"/>
            <rFont val="Tahoma"/>
            <family val="2"/>
          </rPr>
          <t>Daryl Brown:</t>
        </r>
        <r>
          <rPr>
            <sz val="9"/>
            <color indexed="81"/>
            <rFont val="Tahoma"/>
            <family val="2"/>
          </rPr>
          <t xml:space="preserve">
Capacity expanded 50% to 22500 MSCFD in 2015</t>
        </r>
      </text>
    </comment>
    <comment ref="L15" authorId="0" shapeId="0">
      <text>
        <r>
          <rPr>
            <b/>
            <sz val="8"/>
            <color indexed="81"/>
            <rFont val="Tahoma"/>
            <family val="2"/>
          </rPr>
          <t>Daryl R. Brown:</t>
        </r>
        <r>
          <rPr>
            <sz val="8"/>
            <color indexed="81"/>
            <rFont val="Tahoma"/>
            <family val="2"/>
          </rPr>
          <t xml:space="preserve">
expanded in 1989 and 1993 and again in 2015.</t>
        </r>
      </text>
    </comment>
    <comment ref="B19" authorId="1" shapeId="0">
      <text>
        <r>
          <rPr>
            <b/>
            <sz val="9"/>
            <color indexed="81"/>
            <rFont val="Tahoma"/>
            <family val="2"/>
          </rPr>
          <t>Daryl Brown:</t>
        </r>
        <r>
          <rPr>
            <sz val="9"/>
            <color indexed="81"/>
            <rFont val="Tahoma"/>
            <family val="2"/>
          </rPr>
          <t xml:space="preserve">
1310 East El Segundo Blvd.</t>
        </r>
      </text>
    </comment>
    <comment ref="B20" authorId="1" shapeId="0">
      <text>
        <r>
          <rPr>
            <b/>
            <sz val="9"/>
            <color indexed="81"/>
            <rFont val="Tahoma"/>
            <family val="2"/>
          </rPr>
          <t>Daryl Brown:</t>
        </r>
        <r>
          <rPr>
            <sz val="9"/>
            <color indexed="81"/>
            <rFont val="Tahoma"/>
            <family val="2"/>
          </rPr>
          <t xml:space="preserve">
1391 San Pablo Ave.</t>
        </r>
      </text>
    </comment>
    <comment ref="D22" authorId="1" shapeId="0">
      <text>
        <r>
          <rPr>
            <b/>
            <sz val="9"/>
            <color indexed="81"/>
            <rFont val="Tahoma"/>
            <family val="2"/>
          </rPr>
          <t>Daryl Brown:</t>
        </r>
        <r>
          <rPr>
            <sz val="9"/>
            <color indexed="81"/>
            <rFont val="Tahoma"/>
            <family val="2"/>
          </rPr>
          <t xml:space="preserve">
Byproduct gas from Vulcan Chemicals chlor-alkali plant.</t>
        </r>
      </text>
    </comment>
    <comment ref="I22" authorId="1" shapeId="0">
      <text>
        <r>
          <rPr>
            <b/>
            <sz val="8"/>
            <color indexed="81"/>
            <rFont val="Tahoma"/>
            <family val="2"/>
          </rPr>
          <t>Daryl Brown:</t>
        </r>
        <r>
          <rPr>
            <sz val="8"/>
            <color indexed="81"/>
            <rFont val="Tahoma"/>
            <family val="2"/>
          </rPr>
          <t xml:space="preserve">
Estimate based on AL figure of more than 500 MMSCF capacity in U.S.</t>
        </r>
      </text>
    </comment>
    <comment ref="C23" authorId="1" shapeId="0">
      <text>
        <r>
          <rPr>
            <b/>
            <sz val="9"/>
            <color indexed="81"/>
            <rFont val="Tahoma"/>
            <family val="2"/>
          </rPr>
          <t>Daryl Brown:</t>
        </r>
        <r>
          <rPr>
            <sz val="9"/>
            <color indexed="81"/>
            <rFont val="Tahoma"/>
            <family val="2"/>
          </rPr>
          <t xml:space="preserve">
New Brunswick, Canada</t>
        </r>
      </text>
    </comment>
    <comment ref="B25" authorId="1" shapeId="0">
      <text>
        <r>
          <rPr>
            <b/>
            <sz val="9"/>
            <color indexed="81"/>
            <rFont val="Tahoma"/>
            <family val="2"/>
          </rPr>
          <t>Daryl Brown:</t>
        </r>
        <r>
          <rPr>
            <sz val="9"/>
            <color indexed="81"/>
            <rFont val="Tahoma"/>
            <family val="2"/>
          </rPr>
          <t xml:space="preserve">
aka Bayport Complex; 11777 Bay Area Blvd.</t>
        </r>
      </text>
    </comment>
    <comment ref="B29" authorId="1" shapeId="0">
      <text>
        <r>
          <rPr>
            <b/>
            <sz val="9"/>
            <color indexed="81"/>
            <rFont val="Tahoma"/>
            <family val="2"/>
          </rPr>
          <t>Daryl Brown:</t>
        </r>
        <r>
          <rPr>
            <sz val="9"/>
            <color indexed="81"/>
            <rFont val="Tahoma"/>
            <family val="2"/>
          </rPr>
          <t xml:space="preserve">
HWY 332, Gate 9</t>
        </r>
      </text>
    </comment>
    <comment ref="D29" authorId="1" shapeId="0">
      <text>
        <r>
          <rPr>
            <b/>
            <sz val="9"/>
            <color indexed="81"/>
            <rFont val="Tahoma"/>
            <family val="2"/>
          </rPr>
          <t>Daryl Brown:</t>
        </r>
        <r>
          <rPr>
            <sz val="9"/>
            <color indexed="81"/>
            <rFont val="Tahoma"/>
            <family val="2"/>
          </rPr>
          <t xml:space="preserve">
Byproduct H2 from Dow Chemical.</t>
        </r>
      </text>
    </comment>
    <comment ref="B30" authorId="1" shapeId="0">
      <text>
        <r>
          <rPr>
            <b/>
            <sz val="9"/>
            <color indexed="81"/>
            <rFont val="Tahoma"/>
            <family val="2"/>
          </rPr>
          <t>Daryl Brown:</t>
        </r>
        <r>
          <rPr>
            <sz val="9"/>
            <color indexed="81"/>
            <rFont val="Tahoma"/>
            <family val="2"/>
          </rPr>
          <t xml:space="preserve">
2398 Victoria Road.</t>
        </r>
      </text>
    </comment>
    <comment ref="B31" authorId="1" shapeId="0">
      <text>
        <r>
          <rPr>
            <b/>
            <sz val="9"/>
            <color indexed="81"/>
            <rFont val="Tahoma"/>
            <family val="2"/>
          </rPr>
          <t>Daryl Brown:</t>
        </r>
        <r>
          <rPr>
            <sz val="9"/>
            <color indexed="81"/>
            <rFont val="Tahoma"/>
            <family val="2"/>
          </rPr>
          <t xml:space="preserve">
2398 Victoria Road.</t>
        </r>
      </text>
    </comment>
    <comment ref="I32" authorId="0" shapeId="0">
      <text>
        <r>
          <rPr>
            <b/>
            <sz val="8"/>
            <color indexed="81"/>
            <rFont val="Tahoma"/>
            <family val="2"/>
          </rPr>
          <t>Daryl R. Brown:</t>
        </r>
        <r>
          <rPr>
            <sz val="8"/>
            <color indexed="81"/>
            <rFont val="Tahoma"/>
            <family val="2"/>
          </rPr>
          <t xml:space="preserve">
2 units</t>
        </r>
      </text>
    </comment>
    <comment ref="B35" authorId="1" shapeId="0">
      <text>
        <r>
          <rPr>
            <b/>
            <sz val="9"/>
            <color indexed="81"/>
            <rFont val="Tahoma"/>
            <family val="2"/>
          </rPr>
          <t>Daryl Brown:</t>
        </r>
        <r>
          <rPr>
            <sz val="9"/>
            <color indexed="81"/>
            <rFont val="Tahoma"/>
            <family val="2"/>
          </rPr>
          <t xml:space="preserve">
11450 W. Fairmont Pkwy.</t>
        </r>
      </text>
    </comment>
    <comment ref="B38" authorId="1" shapeId="0">
      <text>
        <r>
          <rPr>
            <b/>
            <sz val="9"/>
            <color indexed="81"/>
            <rFont val="Tahoma"/>
            <family val="2"/>
          </rPr>
          <t>Daryl Brown:</t>
        </r>
        <r>
          <rPr>
            <sz val="9"/>
            <color indexed="81"/>
            <rFont val="Tahoma"/>
            <family val="2"/>
          </rPr>
          <t xml:space="preserve">
3322 Road N NE.</t>
        </r>
      </text>
    </comment>
    <comment ref="F40" authorId="1" shapeId="0">
      <text>
        <r>
          <rPr>
            <b/>
            <sz val="9"/>
            <color indexed="81"/>
            <rFont val="Tahoma"/>
            <family val="2"/>
          </rPr>
          <t>Daryl Brown:</t>
        </r>
        <r>
          <rPr>
            <sz val="9"/>
            <color indexed="81"/>
            <rFont val="Tahoma"/>
            <family val="2"/>
          </rPr>
          <t xml:space="preserve">
Customers include Sheritt, Dow, Aux Sable, Total, Shell, Williams, Evonik, Northwest, Petro Canada, and Suncor in the Emonton area.</t>
        </r>
      </text>
    </comment>
    <comment ref="G40" authorId="1" shapeId="0">
      <text>
        <r>
          <rPr>
            <b/>
            <sz val="9"/>
            <color indexed="81"/>
            <rFont val="Tahoma"/>
            <family val="2"/>
          </rPr>
          <t>Daryl Brown:</t>
        </r>
        <r>
          <rPr>
            <sz val="9"/>
            <color indexed="81"/>
            <rFont val="Tahoma"/>
            <family val="2"/>
          </rPr>
          <t xml:space="preserve">
Includes oil refining and chemicals in the Edmonton area.</t>
        </r>
      </text>
    </comment>
    <comment ref="B45" authorId="1" shapeId="0">
      <text>
        <r>
          <rPr>
            <b/>
            <sz val="9"/>
            <color indexed="81"/>
            <rFont val="Tahoma"/>
            <family val="2"/>
          </rPr>
          <t>Daryl Brown:</t>
        </r>
        <r>
          <rPr>
            <sz val="9"/>
            <color indexed="81"/>
            <rFont val="Tahoma"/>
            <family val="2"/>
          </rPr>
          <t xml:space="preserve">
23300 S. Alameda Street.
</t>
        </r>
      </text>
    </comment>
    <comment ref="B46" authorId="1" shapeId="0">
      <text>
        <r>
          <rPr>
            <b/>
            <sz val="9"/>
            <color indexed="81"/>
            <rFont val="Tahoma"/>
            <family val="2"/>
          </rPr>
          <t>Daryl Brown:</t>
        </r>
        <r>
          <rPr>
            <sz val="9"/>
            <color indexed="81"/>
            <rFont val="Tahoma"/>
            <family val="2"/>
          </rPr>
          <t xml:space="preserve">
110 Waterfront Road.</t>
        </r>
      </text>
    </comment>
    <comment ref="B48" authorId="1" shapeId="0">
      <text>
        <r>
          <rPr>
            <b/>
            <sz val="9"/>
            <color indexed="81"/>
            <rFont val="Tahoma"/>
            <family val="2"/>
          </rPr>
          <t>Daryl Brown:</t>
        </r>
        <r>
          <rPr>
            <sz val="9"/>
            <color indexed="81"/>
            <rFont val="Tahoma"/>
            <family val="2"/>
          </rPr>
          <t xml:space="preserve">
5025 83rd Street.</t>
        </r>
      </text>
    </comment>
    <comment ref="I48" authorId="1" shapeId="0">
      <text>
        <r>
          <rPr>
            <b/>
            <sz val="9"/>
            <color indexed="81"/>
            <rFont val="Tahoma"/>
            <family val="2"/>
          </rPr>
          <t>Daryl Brown:</t>
        </r>
        <r>
          <rPr>
            <sz val="9"/>
            <color indexed="81"/>
            <rFont val="Tahoma"/>
            <family val="2"/>
          </rPr>
          <t xml:space="preserve">
Part of the GH2 is delivered to Proctor and Gamble and the rest is liquefied for other customers.</t>
        </r>
      </text>
    </comment>
    <comment ref="B49" authorId="1" shapeId="0">
      <text>
        <r>
          <rPr>
            <b/>
            <sz val="9"/>
            <color indexed="81"/>
            <rFont val="Tahoma"/>
            <family val="2"/>
          </rPr>
          <t>Daryl Brown:</t>
        </r>
        <r>
          <rPr>
            <sz val="9"/>
            <color indexed="81"/>
            <rFont val="Tahoma"/>
            <family val="2"/>
          </rPr>
          <t xml:space="preserve">
700 N. Henry Ford Ave.</t>
        </r>
      </text>
    </comment>
    <comment ref="D49" authorId="1" shapeId="0">
      <text>
        <r>
          <rPr>
            <b/>
            <sz val="9"/>
            <color indexed="81"/>
            <rFont val="Tahoma"/>
            <family val="2"/>
          </rPr>
          <t>Daryl Brown:</t>
        </r>
        <r>
          <rPr>
            <sz val="9"/>
            <color indexed="81"/>
            <rFont val="Tahoma"/>
            <family val="2"/>
          </rPr>
          <t xml:space="preserve">
refinery fuel gas</t>
        </r>
      </text>
    </comment>
    <comment ref="I49" authorId="0" shapeId="0">
      <text>
        <r>
          <rPr>
            <b/>
            <sz val="8"/>
            <color indexed="81"/>
            <rFont val="Tahoma"/>
            <family val="2"/>
          </rPr>
          <t>Daryl R. Brown:</t>
        </r>
        <r>
          <rPr>
            <sz val="8"/>
            <color indexed="81"/>
            <rFont val="Tahoma"/>
            <family val="2"/>
          </rPr>
          <t xml:space="preserve">
1 unit @ 88 MMSCFD
2 unit @ 72 MMSCFD
</t>
        </r>
      </text>
    </comment>
    <comment ref="I51" authorId="1" shapeId="0">
      <text>
        <r>
          <rPr>
            <b/>
            <sz val="9"/>
            <color indexed="81"/>
            <rFont val="Tahoma"/>
            <family val="2"/>
          </rPr>
          <t>Daryl Brown:</t>
        </r>
        <r>
          <rPr>
            <sz val="9"/>
            <color indexed="81"/>
            <rFont val="Tahoma"/>
            <family val="2"/>
          </rPr>
          <t xml:space="preserve">
from refinery off-gas stream.</t>
        </r>
      </text>
    </comment>
    <comment ref="B55" authorId="1" shapeId="0">
      <text>
        <r>
          <rPr>
            <b/>
            <sz val="9"/>
            <color indexed="81"/>
            <rFont val="Tahoma"/>
            <family val="2"/>
          </rPr>
          <t>Daryl Brown:</t>
        </r>
        <r>
          <rPr>
            <sz val="9"/>
            <color indexed="81"/>
            <rFont val="Tahoma"/>
            <family val="2"/>
          </rPr>
          <t xml:space="preserve">
700 East Highway 36</t>
        </r>
      </text>
    </comment>
    <comment ref="B56" authorId="1" shapeId="0">
      <text>
        <r>
          <rPr>
            <b/>
            <sz val="9"/>
            <color indexed="81"/>
            <rFont val="Tahoma"/>
            <family val="2"/>
          </rPr>
          <t>Daryl Brown:</t>
        </r>
        <r>
          <rPr>
            <sz val="9"/>
            <color indexed="81"/>
            <rFont val="Tahoma"/>
            <family val="2"/>
          </rPr>
          <t xml:space="preserve">
11631 U.S. 
Route 23</t>
        </r>
      </text>
    </comment>
    <comment ref="B57" authorId="1" shapeId="0">
      <text>
        <r>
          <rPr>
            <b/>
            <sz val="9"/>
            <color indexed="81"/>
            <rFont val="Tahoma"/>
            <family val="2"/>
          </rPr>
          <t>Daryl Brown:</t>
        </r>
        <r>
          <rPr>
            <sz val="9"/>
            <color indexed="81"/>
            <rFont val="Tahoma"/>
            <family val="2"/>
          </rPr>
          <t xml:space="preserve">
2 Gulf States Utility Road.</t>
        </r>
      </text>
    </comment>
    <comment ref="B58" authorId="1" shapeId="0">
      <text>
        <r>
          <rPr>
            <b/>
            <sz val="9"/>
            <color indexed="81"/>
            <rFont val="Tahoma"/>
            <family val="2"/>
          </rPr>
          <t>Daryl Brown:</t>
        </r>
        <r>
          <rPr>
            <sz val="9"/>
            <color indexed="81"/>
            <rFont val="Tahoma"/>
            <family val="2"/>
          </rPr>
          <t xml:space="preserve">
10759 Convent Way Road.</t>
        </r>
      </text>
    </comment>
    <comment ref="B59" authorId="1" shapeId="0">
      <text>
        <r>
          <rPr>
            <b/>
            <sz val="9"/>
            <color indexed="81"/>
            <rFont val="Tahoma"/>
            <family val="2"/>
          </rPr>
          <t>Daryl Brown:</t>
        </r>
        <r>
          <rPr>
            <sz val="9"/>
            <color indexed="81"/>
            <rFont val="Tahoma"/>
            <family val="2"/>
          </rPr>
          <t xml:space="preserve">
4663 Airline HWY W.</t>
        </r>
      </text>
    </comment>
    <comment ref="B60" authorId="0" shapeId="0">
      <text>
        <r>
          <rPr>
            <b/>
            <sz val="8"/>
            <color indexed="81"/>
            <rFont val="Tahoma"/>
            <family val="2"/>
          </rPr>
          <t>Daryl R. Brown:</t>
        </r>
        <r>
          <rPr>
            <sz val="8"/>
            <color indexed="81"/>
            <rFont val="Tahoma"/>
            <family val="2"/>
          </rPr>
          <t xml:space="preserve">
36637 Louisiana HWY 30.
Air Products operates one syngas plant, two hydrogen recovery plants, and one crude syngas processing plant in Geismar.  These are believed to be located at two separate locations.  </t>
        </r>
      </text>
    </comment>
    <comment ref="D60" authorId="1" shapeId="0">
      <text>
        <r>
          <rPr>
            <b/>
            <sz val="9"/>
            <color indexed="81"/>
            <rFont val="Tahoma"/>
            <family val="2"/>
          </rPr>
          <t>Daryl Brown:</t>
        </r>
        <r>
          <rPr>
            <sz val="9"/>
            <color indexed="81"/>
            <rFont val="Tahoma"/>
            <family val="2"/>
          </rPr>
          <t xml:space="preserve">
receives crude syngas from BASF, returns pure H2 and CO.</t>
        </r>
      </text>
    </comment>
    <comment ref="B61" authorId="1" shapeId="0">
      <text>
        <r>
          <rPr>
            <b/>
            <sz val="9"/>
            <color indexed="81"/>
            <rFont val="Tahoma"/>
            <family val="2"/>
          </rPr>
          <t>Daryl Brown:</t>
        </r>
        <r>
          <rPr>
            <sz val="9"/>
            <color indexed="81"/>
            <rFont val="Tahoma"/>
            <family val="2"/>
          </rPr>
          <t xml:space="preserve">
8013 Ashland Road</t>
        </r>
      </text>
    </comment>
    <comment ref="B62" authorId="1" shapeId="0">
      <text>
        <r>
          <rPr>
            <b/>
            <sz val="8"/>
            <color indexed="81"/>
            <rFont val="Tahoma"/>
            <family val="2"/>
          </rPr>
          <t>Daryl Brown:</t>
        </r>
        <r>
          <rPr>
            <sz val="8"/>
            <color indexed="81"/>
            <rFont val="Tahoma"/>
            <family val="2"/>
          </rPr>
          <t xml:space="preserve">
APC Geismar Satellite II off gas purification plant.  Receives off gas from Cosmar styrene plant.  36637 LA HWY 30</t>
        </r>
      </text>
    </comment>
    <comment ref="B63" authorId="1" shapeId="0">
      <text>
        <r>
          <rPr>
            <b/>
            <sz val="8"/>
            <color indexed="81"/>
            <rFont val="Tahoma"/>
            <family val="2"/>
          </rPr>
          <t>Daryl Brown:</t>
        </r>
        <r>
          <rPr>
            <sz val="8"/>
            <color indexed="81"/>
            <rFont val="Tahoma"/>
            <family val="2"/>
          </rPr>
          <t xml:space="preserve">
APC Geismar Satellite I off gas purification plant.  Receives off gas from Williams Olefins.  36637 LA HWY 30.</t>
        </r>
      </text>
    </comment>
    <comment ref="B64" authorId="1" shapeId="0">
      <text>
        <r>
          <rPr>
            <b/>
            <sz val="9"/>
            <color indexed="81"/>
            <rFont val="Tahoma"/>
            <family val="2"/>
          </rPr>
          <t>Daryl Brown:</t>
        </r>
        <r>
          <rPr>
            <sz val="9"/>
            <color indexed="81"/>
            <rFont val="Tahoma"/>
            <family val="2"/>
          </rPr>
          <t xml:space="preserve">
12501 B River Road</t>
        </r>
      </text>
    </comment>
    <comment ref="D64" authorId="1" shapeId="0">
      <text>
        <r>
          <rPr>
            <b/>
            <sz val="9"/>
            <color indexed="81"/>
            <rFont val="Tahoma"/>
            <family val="2"/>
          </rPr>
          <t>Daryl Brown:</t>
        </r>
        <r>
          <rPr>
            <sz val="9"/>
            <color indexed="81"/>
            <rFont val="Tahoma"/>
            <family val="2"/>
          </rPr>
          <t xml:space="preserve">
plant processes some hydrogen off-gas as well.</t>
        </r>
      </text>
    </comment>
    <comment ref="B65" authorId="1" shapeId="0">
      <text>
        <r>
          <rPr>
            <b/>
            <sz val="9"/>
            <color indexed="81"/>
            <rFont val="Tahoma"/>
            <family val="2"/>
          </rPr>
          <t>Daryl Brown:</t>
        </r>
        <r>
          <rPr>
            <sz val="9"/>
            <color indexed="81"/>
            <rFont val="Tahoma"/>
            <family val="2"/>
          </rPr>
          <t xml:space="preserve">
14700 Intracoastal Drive</t>
        </r>
      </text>
    </comment>
    <comment ref="B66" authorId="1" shapeId="0">
      <text>
        <r>
          <rPr>
            <b/>
            <sz val="9"/>
            <color indexed="81"/>
            <rFont val="Tahoma"/>
            <family val="2"/>
          </rPr>
          <t>Daryl Brown:</t>
        </r>
        <r>
          <rPr>
            <sz val="9"/>
            <color indexed="81"/>
            <rFont val="Tahoma"/>
            <family val="2"/>
          </rPr>
          <t xml:space="preserve">
14700 Intracoastal Drive</t>
        </r>
      </text>
    </comment>
    <comment ref="B68" authorId="1" shapeId="0">
      <text>
        <r>
          <rPr>
            <b/>
            <sz val="9"/>
            <color indexed="81"/>
            <rFont val="Tahoma"/>
            <family val="2"/>
          </rPr>
          <t>Daryl Brown:</t>
        </r>
        <r>
          <rPr>
            <sz val="9"/>
            <color indexed="81"/>
            <rFont val="Tahoma"/>
            <family val="2"/>
          </rPr>
          <t xml:space="preserve">
aka Norco plant</t>
        </r>
      </text>
    </comment>
    <comment ref="B69" authorId="0" shapeId="0">
      <text>
        <r>
          <rPr>
            <b/>
            <sz val="8"/>
            <color indexed="81"/>
            <rFont val="Tahoma"/>
            <family val="2"/>
          </rPr>
          <t>Daryl R. Brown:</t>
        </r>
        <r>
          <rPr>
            <sz val="8"/>
            <color indexed="81"/>
            <rFont val="Tahoma"/>
            <family val="2"/>
          </rPr>
          <t xml:space="preserve">
Air Products has two hydrogen recovery plants in Taft.</t>
        </r>
      </text>
    </comment>
    <comment ref="B71" authorId="1" shapeId="0">
      <text>
        <r>
          <rPr>
            <b/>
            <sz val="9"/>
            <color indexed="81"/>
            <rFont val="Tahoma"/>
            <family val="2"/>
          </rPr>
          <t>Daryl Brown:</t>
        </r>
        <r>
          <rPr>
            <sz val="9"/>
            <color indexed="81"/>
            <rFont val="Tahoma"/>
            <family val="2"/>
          </rPr>
          <t xml:space="preserve">
102 Troutdale Road
337-882-2812</t>
        </r>
      </text>
    </comment>
    <comment ref="B72" authorId="1" shapeId="0">
      <text>
        <r>
          <rPr>
            <b/>
            <sz val="9"/>
            <color indexed="81"/>
            <rFont val="Tahoma"/>
            <family val="2"/>
          </rPr>
          <t>Daryl Brown:</t>
        </r>
        <r>
          <rPr>
            <sz val="9"/>
            <color indexed="81"/>
            <rFont val="Tahoma"/>
            <family val="2"/>
          </rPr>
          <t xml:space="preserve">
7036 Zion Church Road.</t>
        </r>
      </text>
    </comment>
    <comment ref="B73" authorId="1" shapeId="0">
      <text>
        <r>
          <rPr>
            <b/>
            <sz val="9"/>
            <color indexed="81"/>
            <rFont val="Tahoma"/>
            <family val="2"/>
          </rPr>
          <t>Daryl Brown:</t>
        </r>
        <r>
          <rPr>
            <sz val="9"/>
            <color indexed="81"/>
            <rFont val="Tahoma"/>
            <family val="2"/>
          </rPr>
          <t xml:space="preserve">
1025 Oakwood Blvd.</t>
        </r>
      </text>
    </comment>
    <comment ref="B74" authorId="1" shapeId="0">
      <text>
        <r>
          <rPr>
            <b/>
            <sz val="9"/>
            <color indexed="81"/>
            <rFont val="Tahoma"/>
            <family val="2"/>
          </rPr>
          <t>Daryl Brown:</t>
        </r>
        <r>
          <rPr>
            <sz val="9"/>
            <color indexed="81"/>
            <rFont val="Tahoma"/>
            <family val="2"/>
          </rPr>
          <t xml:space="preserve">
3603 S. Saginaw Road</t>
        </r>
      </text>
    </comment>
    <comment ref="B75" authorId="1" shapeId="0">
      <text>
        <r>
          <rPr>
            <b/>
            <sz val="9"/>
            <color indexed="81"/>
            <rFont val="Tahoma"/>
            <family val="2"/>
          </rPr>
          <t>Daryl Brown:</t>
        </r>
        <r>
          <rPr>
            <sz val="9"/>
            <color indexed="81"/>
            <rFont val="Tahoma"/>
            <family val="2"/>
          </rPr>
          <t xml:space="preserve">
aka Hannibal Plant
Route 168 and JJ Spur</t>
        </r>
      </text>
    </comment>
    <comment ref="B77" authorId="1" shapeId="0">
      <text>
        <r>
          <rPr>
            <b/>
            <sz val="9"/>
            <color indexed="81"/>
            <rFont val="Tahoma"/>
            <family val="2"/>
          </rPr>
          <t>Daryl Brown:</t>
        </r>
        <r>
          <rPr>
            <sz val="9"/>
            <color indexed="81"/>
            <rFont val="Tahoma"/>
            <family val="2"/>
          </rPr>
          <t xml:space="preserve">
4900 Este Ave.</t>
        </r>
      </text>
    </comment>
    <comment ref="B78" authorId="1" shapeId="0">
      <text>
        <r>
          <rPr>
            <b/>
            <sz val="9"/>
            <color indexed="81"/>
            <rFont val="Tahoma"/>
            <family val="2"/>
          </rPr>
          <t>Daryl Brown:</t>
        </r>
        <r>
          <rPr>
            <sz val="9"/>
            <color indexed="81"/>
            <rFont val="Tahoma"/>
            <family val="2"/>
          </rPr>
          <t xml:space="preserve">
2500 Yankee Road.</t>
        </r>
      </text>
    </comment>
    <comment ref="D78" authorId="1" shapeId="0">
      <text>
        <r>
          <rPr>
            <b/>
            <sz val="9"/>
            <color indexed="81"/>
            <rFont val="Tahoma"/>
            <family val="2"/>
          </rPr>
          <t>Daryl Brown:</t>
        </r>
        <r>
          <rPr>
            <sz val="9"/>
            <color indexed="81"/>
            <rFont val="Tahoma"/>
            <family val="2"/>
          </rPr>
          <t xml:space="preserve">
Uses APC's PRISM H2 generator</t>
        </r>
      </text>
    </comment>
    <comment ref="L78" authorId="1" shapeId="0">
      <text>
        <r>
          <rPr>
            <b/>
            <sz val="9"/>
            <color indexed="81"/>
            <rFont val="Tahoma"/>
            <family val="2"/>
          </rPr>
          <t>Daryl Brown:</t>
        </r>
        <r>
          <rPr>
            <sz val="9"/>
            <color indexed="81"/>
            <rFont val="Tahoma"/>
            <family val="2"/>
          </rPr>
          <t xml:space="preserve">
The facility was originally constructed in 1966.  The current PRISM SMR was installed in 2012.</t>
        </r>
      </text>
    </comment>
    <comment ref="B80" authorId="1" shapeId="0">
      <text>
        <r>
          <rPr>
            <b/>
            <sz val="9"/>
            <color indexed="81"/>
            <rFont val="Tahoma"/>
            <family val="2"/>
          </rPr>
          <t>Daryl Brown:</t>
        </r>
        <r>
          <rPr>
            <sz val="9"/>
            <color indexed="81"/>
            <rFont val="Tahoma"/>
            <family val="2"/>
          </rPr>
          <t xml:space="preserve">
aka Butler plant.  
300 Schaffner Road.</t>
        </r>
      </text>
    </comment>
    <comment ref="B81" authorId="1" shapeId="0">
      <text>
        <r>
          <rPr>
            <b/>
            <sz val="9"/>
            <color indexed="81"/>
            <rFont val="Tahoma"/>
            <family val="2"/>
          </rPr>
          <t>Daryl Brown:</t>
        </r>
        <r>
          <rPr>
            <sz val="9"/>
            <color indexed="81"/>
            <rFont val="Tahoma"/>
            <family val="2"/>
          </rPr>
          <t xml:space="preserve">
1315 Airport Road
</t>
        </r>
      </text>
    </comment>
    <comment ref="B83" authorId="1" shapeId="0">
      <text>
        <r>
          <rPr>
            <b/>
            <sz val="9"/>
            <color indexed="81"/>
            <rFont val="Tahoma"/>
            <family val="2"/>
          </rPr>
          <t>Daryl Brown:</t>
        </r>
        <r>
          <rPr>
            <sz val="9"/>
            <color indexed="81"/>
            <rFont val="Tahoma"/>
            <family val="2"/>
          </rPr>
          <t xml:space="preserve">
5401 Up River Road.</t>
        </r>
      </text>
    </comment>
    <comment ref="B84" authorId="1" shapeId="0">
      <text>
        <r>
          <rPr>
            <b/>
            <sz val="9"/>
            <color indexed="81"/>
            <rFont val="Tahoma"/>
            <family val="2"/>
          </rPr>
          <t>Daryl Brown:</t>
        </r>
        <r>
          <rPr>
            <sz val="9"/>
            <color indexed="81"/>
            <rFont val="Tahoma"/>
            <family val="2"/>
          </rPr>
          <t xml:space="preserve">
5503 West Baker Road.</t>
        </r>
      </text>
    </comment>
    <comment ref="D84" authorId="1" shapeId="0">
      <text>
        <r>
          <rPr>
            <b/>
            <sz val="9"/>
            <color indexed="81"/>
            <rFont val="Tahoma"/>
            <family val="2"/>
          </rPr>
          <t>Daryl Brown:</t>
        </r>
        <r>
          <rPr>
            <sz val="9"/>
            <color indexed="81"/>
            <rFont val="Tahoma"/>
            <family val="2"/>
          </rPr>
          <t xml:space="preserve">
Syngas provided by Exxon-Mobil refinery.</t>
        </r>
      </text>
    </comment>
    <comment ref="L84" authorId="1" shapeId="0">
      <text>
        <r>
          <rPr>
            <b/>
            <sz val="9"/>
            <color indexed="81"/>
            <rFont val="Tahoma"/>
            <family val="2"/>
          </rPr>
          <t>Daryl Brown:</t>
        </r>
        <r>
          <rPr>
            <sz val="9"/>
            <color indexed="81"/>
            <rFont val="Tahoma"/>
            <family val="2"/>
          </rPr>
          <t xml:space="preserve">
Expanded to 70 MMSCFD in 2006.</t>
        </r>
      </text>
    </comment>
    <comment ref="I86" authorId="1" shapeId="0">
      <text>
        <r>
          <rPr>
            <b/>
            <sz val="9"/>
            <color indexed="81"/>
            <rFont val="Tahoma"/>
            <family val="2"/>
          </rPr>
          <t>Daryl Brown:</t>
        </r>
        <r>
          <rPr>
            <sz val="9"/>
            <color indexed="81"/>
            <rFont val="Tahoma"/>
            <family val="2"/>
          </rPr>
          <t xml:space="preserve">
H2 portion of HyCO product</t>
        </r>
      </text>
    </comment>
    <comment ref="I87" authorId="1" shapeId="0">
      <text>
        <r>
          <rPr>
            <b/>
            <sz val="9"/>
            <color indexed="81"/>
            <rFont val="Tahoma"/>
            <family val="2"/>
          </rPr>
          <t>Daryl Brown:</t>
        </r>
        <r>
          <rPr>
            <sz val="9"/>
            <color indexed="81"/>
            <rFont val="Tahoma"/>
            <family val="2"/>
          </rPr>
          <t xml:space="preserve">
H2 capacity</t>
        </r>
      </text>
    </comment>
    <comment ref="B89" authorId="1" shapeId="0">
      <text>
        <r>
          <rPr>
            <b/>
            <sz val="9"/>
            <color indexed="81"/>
            <rFont val="Tahoma"/>
            <family val="2"/>
          </rPr>
          <t>Daryl Brown:</t>
        </r>
        <r>
          <rPr>
            <sz val="9"/>
            <color indexed="81"/>
            <rFont val="Tahoma"/>
            <family val="2"/>
          </rPr>
          <t xml:space="preserve">
10202 Strang Road.</t>
        </r>
      </text>
    </comment>
    <comment ref="I89" authorId="0" shapeId="0">
      <text>
        <r>
          <rPr>
            <b/>
            <sz val="8"/>
            <color indexed="81"/>
            <rFont val="Tahoma"/>
            <family val="2"/>
          </rPr>
          <t>Daryl R. Brown:</t>
        </r>
        <r>
          <rPr>
            <sz val="8"/>
            <color indexed="81"/>
            <rFont val="Tahoma"/>
            <family val="2"/>
          </rPr>
          <t xml:space="preserve">
2 units
</t>
        </r>
      </text>
    </comment>
    <comment ref="F90" authorId="1" shapeId="0">
      <text>
        <r>
          <rPr>
            <b/>
            <sz val="9"/>
            <color indexed="81"/>
            <rFont val="Tahoma"/>
            <family val="2"/>
          </rPr>
          <t>Daryl Brown:</t>
        </r>
        <r>
          <rPr>
            <sz val="9"/>
            <color indexed="81"/>
            <rFont val="Tahoma"/>
            <family val="2"/>
          </rPr>
          <t xml:space="preserve">
In this case, Enterprise is the provider of the off-gas that Air Products purifies for its Gulf coast pipeline system.</t>
        </r>
      </text>
    </comment>
    <comment ref="I90" authorId="1" shapeId="0">
      <text>
        <r>
          <rPr>
            <b/>
            <sz val="9"/>
            <color indexed="81"/>
            <rFont val="Tahoma"/>
            <family val="2"/>
          </rPr>
          <t>Daryl Brown:</t>
        </r>
        <r>
          <rPr>
            <sz val="9"/>
            <color indexed="81"/>
            <rFont val="Tahoma"/>
            <family val="2"/>
          </rPr>
          <t xml:space="preserve">
Off-gas processing.</t>
        </r>
      </text>
    </comment>
    <comment ref="F91" authorId="1" shapeId="0">
      <text>
        <r>
          <rPr>
            <b/>
            <sz val="9"/>
            <color indexed="81"/>
            <rFont val="Tahoma"/>
            <family val="2"/>
          </rPr>
          <t>Daryl Brown:</t>
        </r>
        <r>
          <rPr>
            <sz val="9"/>
            <color indexed="81"/>
            <rFont val="Tahoma"/>
            <family val="2"/>
          </rPr>
          <t xml:space="preserve">
In this case, Enterprise is the provider of the off-gas that Air Products purifies for its Gulf coast pipeline system.</t>
        </r>
      </text>
    </comment>
    <comment ref="I91" authorId="1" shapeId="0">
      <text>
        <r>
          <rPr>
            <b/>
            <sz val="9"/>
            <color indexed="81"/>
            <rFont val="Tahoma"/>
            <family val="2"/>
          </rPr>
          <t>Daryl Brown:</t>
        </r>
        <r>
          <rPr>
            <sz val="9"/>
            <color indexed="81"/>
            <rFont val="Tahoma"/>
            <family val="2"/>
          </rPr>
          <t xml:space="preserve">
Hydrogen produced from hydrogen-rich off-gas stream from a propane dehydrogenation facility owned by Enterprise Products.</t>
        </r>
      </text>
    </comment>
    <comment ref="B92" authorId="1" shapeId="0">
      <text>
        <r>
          <rPr>
            <b/>
            <sz val="9"/>
            <color indexed="81"/>
            <rFont val="Tahoma"/>
            <family val="2"/>
          </rPr>
          <t>Daryl Brown:</t>
        </r>
        <r>
          <rPr>
            <sz val="9"/>
            <color indexed="81"/>
            <rFont val="Tahoma"/>
            <family val="2"/>
          </rPr>
          <t xml:space="preserve">
1435 HWY 225</t>
        </r>
      </text>
    </comment>
    <comment ref="B93" authorId="1" shapeId="0">
      <text>
        <r>
          <rPr>
            <b/>
            <sz val="9"/>
            <color indexed="81"/>
            <rFont val="Tahoma"/>
            <family val="2"/>
          </rPr>
          <t>Daryl Brown:</t>
        </r>
        <r>
          <rPr>
            <sz val="9"/>
            <color indexed="81"/>
            <rFont val="Tahoma"/>
            <family val="2"/>
          </rPr>
          <t xml:space="preserve">
1801 South Gulfway Road.</t>
        </r>
      </text>
    </comment>
    <comment ref="K93" authorId="1" shapeId="0">
      <text>
        <r>
          <rPr>
            <b/>
            <sz val="9"/>
            <color indexed="81"/>
            <rFont val="Tahoma"/>
            <family val="2"/>
          </rPr>
          <t>Daryl Brown:</t>
        </r>
        <r>
          <rPr>
            <sz val="9"/>
            <color indexed="81"/>
            <rFont val="Tahoma"/>
            <family val="2"/>
          </rPr>
          <t xml:space="preserve">
Reference 109 says that plant capacity was only 100 million SCFD originally.</t>
        </r>
      </text>
    </comment>
    <comment ref="D97" authorId="1" shapeId="0">
      <text>
        <r>
          <rPr>
            <b/>
            <sz val="9"/>
            <color indexed="81"/>
            <rFont val="Tahoma"/>
            <family val="2"/>
          </rPr>
          <t>Daryl Brown:</t>
        </r>
        <r>
          <rPr>
            <sz val="9"/>
            <color indexed="81"/>
            <rFont val="Tahoma"/>
            <family val="2"/>
          </rPr>
          <t xml:space="preserve">
Byproduct H2 from Olin plant.</t>
        </r>
      </text>
    </comment>
    <comment ref="D98" authorId="1" shapeId="0">
      <text>
        <r>
          <rPr>
            <b/>
            <sz val="9"/>
            <color indexed="81"/>
            <rFont val="Tahoma"/>
            <family val="2"/>
          </rPr>
          <t>Daryl Brown:</t>
        </r>
        <r>
          <rPr>
            <sz val="9"/>
            <color indexed="81"/>
            <rFont val="Tahoma"/>
            <family val="2"/>
          </rPr>
          <t xml:space="preserve">
Off-gas from PPG plant
</t>
        </r>
      </text>
    </comment>
    <comment ref="B100" authorId="1" shapeId="0">
      <text>
        <r>
          <rPr>
            <b/>
            <sz val="9"/>
            <color indexed="81"/>
            <rFont val="Tahoma"/>
            <family val="2"/>
          </rPr>
          <t>Daryl Brown:</t>
        </r>
        <r>
          <rPr>
            <sz val="9"/>
            <color indexed="81"/>
            <rFont val="Tahoma"/>
            <family val="2"/>
          </rPr>
          <t xml:space="preserve">
2350 Falling Springs Road
</t>
        </r>
      </text>
    </comment>
    <comment ref="B101" authorId="1" shapeId="0">
      <text>
        <r>
          <rPr>
            <b/>
            <sz val="9"/>
            <color indexed="81"/>
            <rFont val="Tahoma"/>
            <family val="2"/>
          </rPr>
          <t>Daryl Brown:</t>
        </r>
        <r>
          <rPr>
            <sz val="9"/>
            <color indexed="81"/>
            <rFont val="Tahoma"/>
            <family val="2"/>
          </rPr>
          <t xml:space="preserve">
900 Linde Lane</t>
        </r>
      </text>
    </comment>
    <comment ref="I101" authorId="0" shapeId="0">
      <text>
        <r>
          <rPr>
            <b/>
            <sz val="8"/>
            <color indexed="81"/>
            <rFont val="Tahoma"/>
            <family val="2"/>
          </rPr>
          <t>Daryl R. Brown:</t>
        </r>
        <r>
          <rPr>
            <sz val="8"/>
            <color indexed="81"/>
            <rFont val="Tahoma"/>
            <family val="2"/>
          </rPr>
          <t xml:space="preserve">
2 units
</t>
        </r>
      </text>
    </comment>
    <comment ref="B103" authorId="1" shapeId="0">
      <text>
        <r>
          <rPr>
            <b/>
            <sz val="9"/>
            <color indexed="81"/>
            <rFont val="Tahoma"/>
            <family val="2"/>
          </rPr>
          <t>Daryl Brown:</t>
        </r>
        <r>
          <rPr>
            <sz val="9"/>
            <color indexed="81"/>
            <rFont val="Tahoma"/>
            <family val="2"/>
          </rPr>
          <t xml:space="preserve">
Suburb of Mobile.</t>
        </r>
      </text>
    </comment>
    <comment ref="B105" authorId="1" shapeId="0">
      <text>
        <r>
          <rPr>
            <b/>
            <sz val="9"/>
            <color indexed="81"/>
            <rFont val="Tahoma"/>
            <family val="2"/>
          </rPr>
          <t>Daryl Brown:</t>
        </r>
        <r>
          <rPr>
            <sz val="9"/>
            <color indexed="81"/>
            <rFont val="Tahoma"/>
            <family val="2"/>
          </rPr>
          <t xml:space="preserve">
aka, Lemont Plant I</t>
        </r>
      </text>
    </comment>
    <comment ref="B106" authorId="1" shapeId="0">
      <text>
        <r>
          <rPr>
            <b/>
            <sz val="9"/>
            <color indexed="81"/>
            <rFont val="Tahoma"/>
            <family val="2"/>
          </rPr>
          <t>Daryl Brown:</t>
        </r>
        <r>
          <rPr>
            <sz val="9"/>
            <color indexed="81"/>
            <rFont val="Tahoma"/>
            <family val="2"/>
          </rPr>
          <t xml:space="preserve">
aka Lemont Plant II.</t>
        </r>
      </text>
    </comment>
    <comment ref="F108" authorId="1" shapeId="0">
      <text>
        <r>
          <rPr>
            <b/>
            <sz val="9"/>
            <color indexed="81"/>
            <rFont val="Tahoma"/>
            <family val="2"/>
          </rPr>
          <t>Daryl Brown:</t>
        </r>
        <r>
          <rPr>
            <sz val="9"/>
            <color indexed="81"/>
            <rFont val="Tahoma"/>
            <family val="2"/>
          </rPr>
          <t xml:space="preserve">
Parent company of Lima Refining.</t>
        </r>
      </text>
    </comment>
    <comment ref="F109" authorId="1" shapeId="0">
      <text>
        <r>
          <rPr>
            <b/>
            <sz val="9"/>
            <color indexed="81"/>
            <rFont val="Tahoma"/>
            <family val="2"/>
          </rPr>
          <t>Daryl Brown:</t>
        </r>
        <r>
          <rPr>
            <sz val="9"/>
            <color indexed="81"/>
            <rFont val="Tahoma"/>
            <family val="2"/>
          </rPr>
          <t xml:space="preserve">
Parent company of Lima Refining.</t>
        </r>
      </text>
    </comment>
    <comment ref="I109" authorId="1" shapeId="0">
      <text>
        <r>
          <rPr>
            <b/>
            <sz val="9"/>
            <color indexed="81"/>
            <rFont val="Tahoma"/>
            <family val="2"/>
          </rPr>
          <t>Daryl Brown:</t>
        </r>
        <r>
          <rPr>
            <sz val="9"/>
            <color indexed="81"/>
            <rFont val="Tahoma"/>
            <family val="2"/>
          </rPr>
          <t xml:space="preserve">
Combined output of Linde's three Lima Ohio SMRs reported by Linde to be in excess of 60 million SCFD.</t>
        </r>
      </text>
    </comment>
    <comment ref="B110" authorId="1" shapeId="0">
      <text>
        <r>
          <rPr>
            <b/>
            <sz val="9"/>
            <color indexed="81"/>
            <rFont val="Tahoma"/>
            <family val="2"/>
          </rPr>
          <t>Daryl Brown:</t>
        </r>
        <r>
          <rPr>
            <sz val="9"/>
            <color indexed="81"/>
            <rFont val="Tahoma"/>
            <family val="2"/>
          </rPr>
          <t xml:space="preserve">
Suburb of Toledo.</t>
        </r>
      </text>
    </comment>
    <comment ref="L112" authorId="1" shapeId="0">
      <text>
        <r>
          <rPr>
            <b/>
            <sz val="9"/>
            <color indexed="81"/>
            <rFont val="Tahoma"/>
            <charset val="1"/>
          </rPr>
          <t>Daryl Brown:</t>
        </r>
        <r>
          <rPr>
            <sz val="9"/>
            <color indexed="81"/>
            <rFont val="Tahoma"/>
            <charset val="1"/>
          </rPr>
          <t xml:space="preserve">
1998 is the year Linde purchased the syngas plant and 15% of the methanol plant from Millennium.</t>
        </r>
      </text>
    </comment>
    <comment ref="B113" authorId="1" shapeId="0">
      <text>
        <r>
          <rPr>
            <b/>
            <sz val="9"/>
            <color indexed="81"/>
            <rFont val="Tahoma"/>
            <family val="2"/>
          </rPr>
          <t>Daryl Brown:</t>
        </r>
        <r>
          <rPr>
            <sz val="9"/>
            <color indexed="81"/>
            <rFont val="Tahoma"/>
            <family val="2"/>
          </rPr>
          <t xml:space="preserve">
Also called the Clear Lake Plant
9502 Bayport Blvd.</t>
        </r>
      </text>
    </comment>
    <comment ref="I114" authorId="1" shapeId="0">
      <text>
        <r>
          <rPr>
            <b/>
            <sz val="9"/>
            <color indexed="81"/>
            <rFont val="Tahoma"/>
            <family val="2"/>
          </rPr>
          <t>Daryl Brown:</t>
        </r>
        <r>
          <rPr>
            <sz val="9"/>
            <color indexed="81"/>
            <rFont val="Tahoma"/>
            <family val="2"/>
          </rPr>
          <t xml:space="preserve">
upgraded from 28,500 in 2014 per state of Utah permit.</t>
        </r>
      </text>
    </comment>
    <comment ref="B121" authorId="1" shapeId="0">
      <text>
        <r>
          <rPr>
            <b/>
            <sz val="9"/>
            <color indexed="81"/>
            <rFont val="Tahoma"/>
            <family val="2"/>
          </rPr>
          <t>Daryl Brown:</t>
        </r>
        <r>
          <rPr>
            <sz val="9"/>
            <color indexed="81"/>
            <rFont val="Tahoma"/>
            <family val="2"/>
          </rPr>
          <t xml:space="preserve">
5705 E. Airport Drive.</t>
        </r>
      </text>
    </comment>
    <comment ref="I121" authorId="1" shapeId="0">
      <text>
        <r>
          <rPr>
            <b/>
            <sz val="9"/>
            <color indexed="81"/>
            <rFont val="Tahoma"/>
            <family val="2"/>
          </rPr>
          <t>Daryl Brown:</t>
        </r>
        <r>
          <rPr>
            <sz val="9"/>
            <color indexed="81"/>
            <rFont val="Tahoma"/>
            <family val="2"/>
          </rPr>
          <t xml:space="preserve">
Most of GH2 produced in Ontario is converted to LH2.  See LH2 capacity above.</t>
        </r>
      </text>
    </comment>
    <comment ref="I123" authorId="0" shapeId="0">
      <text>
        <r>
          <rPr>
            <b/>
            <sz val="8"/>
            <color indexed="81"/>
            <rFont val="Tahoma"/>
            <family val="2"/>
          </rPr>
          <t>Daryl R. Brown:</t>
        </r>
        <r>
          <rPr>
            <sz val="8"/>
            <color indexed="81"/>
            <rFont val="Tahoma"/>
            <family val="2"/>
          </rPr>
          <t xml:space="preserve">
2 units
</t>
        </r>
      </text>
    </comment>
    <comment ref="B124" authorId="1" shapeId="0">
      <text>
        <r>
          <rPr>
            <b/>
            <sz val="9"/>
            <color indexed="81"/>
            <rFont val="Tahoma"/>
            <family val="2"/>
          </rPr>
          <t>Daryl Brown:</t>
        </r>
        <r>
          <rPr>
            <sz val="9"/>
            <color indexed="81"/>
            <rFont val="Tahoma"/>
            <family val="2"/>
          </rPr>
          <t xml:space="preserve">
aka Whiting In plant.
2551 Dickey Road.</t>
        </r>
      </text>
    </comment>
    <comment ref="B125" authorId="1" shapeId="0">
      <text>
        <r>
          <rPr>
            <b/>
            <sz val="9"/>
            <color indexed="81"/>
            <rFont val="Tahoma"/>
            <family val="2"/>
          </rPr>
          <t>Daryl Brown:</t>
        </r>
        <r>
          <rPr>
            <sz val="9"/>
            <color indexed="81"/>
            <rFont val="Tahoma"/>
            <family val="2"/>
          </rPr>
          <t xml:space="preserve">
aka Whiting In plant.
2551 Dickey Road.</t>
        </r>
      </text>
    </comment>
    <comment ref="B126" authorId="1" shapeId="0">
      <text>
        <r>
          <rPr>
            <b/>
            <sz val="9"/>
            <color indexed="81"/>
            <rFont val="Tahoma"/>
            <family val="2"/>
          </rPr>
          <t>Daryl Brown:</t>
        </r>
        <r>
          <rPr>
            <sz val="9"/>
            <color indexed="81"/>
            <rFont val="Tahoma"/>
            <family val="2"/>
          </rPr>
          <t xml:space="preserve">
aka Whiting In #5 plant.
2551 Dickey Road.</t>
        </r>
      </text>
    </comment>
    <comment ref="B127" authorId="1" shapeId="0">
      <text>
        <r>
          <rPr>
            <b/>
            <sz val="9"/>
            <color indexed="81"/>
            <rFont val="Tahoma"/>
            <family val="2"/>
          </rPr>
          <t>Daryl Brown:</t>
        </r>
        <r>
          <rPr>
            <sz val="9"/>
            <color indexed="81"/>
            <rFont val="Tahoma"/>
            <family val="2"/>
          </rPr>
          <t xml:space="preserve">
aka Whiting In #6 plant.
2551 Dickey Road.</t>
        </r>
      </text>
    </comment>
    <comment ref="I128" authorId="0" shapeId="0">
      <text>
        <r>
          <rPr>
            <b/>
            <sz val="8"/>
            <color indexed="81"/>
            <rFont val="Tahoma"/>
            <family val="2"/>
          </rPr>
          <t>Daryl R. Brown:</t>
        </r>
        <r>
          <rPr>
            <sz val="8"/>
            <color indexed="81"/>
            <rFont val="Tahoma"/>
            <family val="2"/>
          </rPr>
          <t xml:space="preserve">
2 units
</t>
        </r>
      </text>
    </comment>
    <comment ref="B130" authorId="1" shapeId="0">
      <text>
        <r>
          <rPr>
            <b/>
            <sz val="9"/>
            <color indexed="81"/>
            <rFont val="Tahoma"/>
            <family val="2"/>
          </rPr>
          <t>Daryl Brown:</t>
        </r>
        <r>
          <rPr>
            <sz val="9"/>
            <color indexed="81"/>
            <rFont val="Tahoma"/>
            <family val="2"/>
          </rPr>
          <t xml:space="preserve">
Sometimes named St. Charles plant</t>
        </r>
      </text>
    </comment>
    <comment ref="B131" authorId="1" shapeId="0">
      <text>
        <r>
          <rPr>
            <b/>
            <sz val="9"/>
            <color indexed="81"/>
            <rFont val="Tahoma"/>
            <family val="2"/>
          </rPr>
          <t>Daryl Brown:</t>
        </r>
        <r>
          <rPr>
            <sz val="9"/>
            <color indexed="81"/>
            <rFont val="Tahoma"/>
            <family val="2"/>
          </rPr>
          <t xml:space="preserve">
Suburb of Lake Charles, Louisiana.
</t>
        </r>
      </text>
    </comment>
    <comment ref="I131" authorId="0" shapeId="0">
      <text>
        <r>
          <rPr>
            <b/>
            <sz val="8"/>
            <color indexed="81"/>
            <rFont val="Tahoma"/>
            <family val="2"/>
          </rPr>
          <t>Daryl R. Brown:</t>
        </r>
        <r>
          <rPr>
            <sz val="8"/>
            <color indexed="81"/>
            <rFont val="Tahoma"/>
            <family val="2"/>
          </rPr>
          <t xml:space="preserve">
3 units
</t>
        </r>
      </text>
    </comment>
    <comment ref="B132" authorId="1" shapeId="0">
      <text>
        <r>
          <rPr>
            <b/>
            <sz val="9"/>
            <color indexed="81"/>
            <rFont val="Tahoma"/>
            <family val="2"/>
          </rPr>
          <t>Daryl Brown:</t>
        </r>
        <r>
          <rPr>
            <sz val="9"/>
            <color indexed="81"/>
            <rFont val="Tahoma"/>
            <family val="2"/>
          </rPr>
          <t xml:space="preserve">
Suburb of Lake Charles, LA.</t>
        </r>
      </text>
    </comment>
    <comment ref="D132" authorId="1" shapeId="0">
      <text>
        <r>
          <rPr>
            <b/>
            <sz val="9"/>
            <color indexed="81"/>
            <rFont val="Tahoma"/>
            <family val="2"/>
          </rPr>
          <t>Daryl Brown:</t>
        </r>
        <r>
          <rPr>
            <sz val="9"/>
            <color indexed="81"/>
            <rFont val="Tahoma"/>
            <family val="2"/>
          </rPr>
          <t xml:space="preserve">
Byproduct source is from PPG Chloro-Alkali plant.</t>
        </r>
      </text>
    </comment>
    <comment ref="B133" authorId="1" shapeId="0">
      <text>
        <r>
          <rPr>
            <b/>
            <sz val="9"/>
            <color indexed="81"/>
            <rFont val="Tahoma"/>
            <family val="2"/>
          </rPr>
          <t>Daryl Brown:</t>
        </r>
        <r>
          <rPr>
            <sz val="9"/>
            <color indexed="81"/>
            <rFont val="Tahoma"/>
            <family val="2"/>
          </rPr>
          <t xml:space="preserve">
aka Ecorse plant
300 E. Great Lakes St.</t>
        </r>
      </text>
    </comment>
    <comment ref="B134" authorId="1" shapeId="0">
      <text>
        <r>
          <rPr>
            <b/>
            <sz val="9"/>
            <color indexed="81"/>
            <rFont val="Tahoma"/>
            <family val="2"/>
          </rPr>
          <t>Daryl Brown:</t>
        </r>
        <r>
          <rPr>
            <sz val="9"/>
            <color indexed="81"/>
            <rFont val="Tahoma"/>
            <family val="2"/>
          </rPr>
          <t xml:space="preserve">
In Saginaw county.</t>
        </r>
      </text>
    </comment>
    <comment ref="B135" authorId="1" shapeId="0">
      <text>
        <r>
          <rPr>
            <b/>
            <sz val="9"/>
            <color indexed="81"/>
            <rFont val="Tahoma"/>
            <family val="2"/>
          </rPr>
          <t>Daryl Brown:</t>
        </r>
        <r>
          <rPr>
            <sz val="9"/>
            <color indexed="81"/>
            <rFont val="Tahoma"/>
            <family val="2"/>
          </rPr>
          <t xml:space="preserve">
119140 Rick James Way.
Aka Butte plant</t>
        </r>
      </text>
    </comment>
    <comment ref="B136" authorId="1" shapeId="0">
      <text>
        <r>
          <rPr>
            <b/>
            <sz val="9"/>
            <color indexed="81"/>
            <rFont val="Tahoma"/>
            <family val="2"/>
          </rPr>
          <t>Daryl Brown:</t>
        </r>
        <r>
          <rPr>
            <sz val="9"/>
            <color indexed="81"/>
            <rFont val="Tahoma"/>
            <family val="2"/>
          </rPr>
          <t xml:space="preserve">
555 Shell Road.</t>
        </r>
      </text>
    </comment>
    <comment ref="B137" authorId="1" shapeId="0">
      <text>
        <r>
          <rPr>
            <b/>
            <sz val="9"/>
            <color indexed="81"/>
            <rFont val="Tahoma"/>
            <family val="2"/>
          </rPr>
          <t>Daryl Brown:</t>
        </r>
        <r>
          <rPr>
            <sz val="9"/>
            <color indexed="81"/>
            <rFont val="Tahoma"/>
            <family val="2"/>
          </rPr>
          <t xml:space="preserve">
679 Hardy Road.</t>
        </r>
      </text>
    </comment>
    <comment ref="B141" authorId="1" shapeId="0">
      <text>
        <r>
          <rPr>
            <b/>
            <sz val="9"/>
            <color indexed="81"/>
            <rFont val="Tahoma"/>
            <family val="2"/>
          </rPr>
          <t>Daryl Brown:</t>
        </r>
        <r>
          <rPr>
            <sz val="9"/>
            <color indexed="81"/>
            <rFont val="Tahoma"/>
            <family val="2"/>
          </rPr>
          <t xml:space="preserve">
8280 Sheldon Road</t>
        </r>
      </text>
    </comment>
    <comment ref="D141" authorId="1" shapeId="0">
      <text>
        <r>
          <rPr>
            <b/>
            <sz val="9"/>
            <color indexed="81"/>
            <rFont val="Tahoma"/>
            <charset val="1"/>
          </rPr>
          <t>Daryl Brown:</t>
        </r>
        <r>
          <rPr>
            <sz val="9"/>
            <color indexed="81"/>
            <rFont val="Tahoma"/>
            <charset val="1"/>
          </rPr>
          <t xml:space="preserve">
methanol plant stream</t>
        </r>
      </text>
    </comment>
    <comment ref="B142" authorId="1" shapeId="0">
      <text>
        <r>
          <rPr>
            <b/>
            <sz val="9"/>
            <color indexed="81"/>
            <rFont val="Tahoma"/>
            <family val="2"/>
          </rPr>
          <t>Daryl Brown:</t>
        </r>
        <r>
          <rPr>
            <sz val="9"/>
            <color indexed="81"/>
            <rFont val="Tahoma"/>
            <family val="2"/>
          </rPr>
          <t xml:space="preserve">
Produces syngas or HyCO
622 Tidal Road.</t>
        </r>
      </text>
    </comment>
    <comment ref="B147" authorId="1" shapeId="0">
      <text>
        <r>
          <rPr>
            <b/>
            <sz val="9"/>
            <color indexed="81"/>
            <rFont val="Tahoma"/>
            <family val="2"/>
          </rPr>
          <t>Daryl Brown:</t>
        </r>
        <r>
          <rPr>
            <sz val="9"/>
            <color indexed="81"/>
            <rFont val="Tahoma"/>
            <family val="2"/>
          </rPr>
          <t xml:space="preserve">
2555 Savannah Ave.</t>
        </r>
      </text>
    </comment>
    <comment ref="B149" authorId="1" shapeId="0">
      <text>
        <r>
          <rPr>
            <b/>
            <sz val="9"/>
            <color indexed="81"/>
            <rFont val="Tahoma"/>
            <family val="2"/>
          </rPr>
          <t>Daryl Brown:</t>
        </r>
        <r>
          <rPr>
            <sz val="9"/>
            <color indexed="81"/>
            <rFont val="Tahoma"/>
            <family val="2"/>
          </rPr>
          <t xml:space="preserve">
1720 Grant Ave., Gate 16.</t>
        </r>
      </text>
    </comment>
    <comment ref="A154" authorId="0" shapeId="0">
      <text>
        <r>
          <rPr>
            <b/>
            <sz val="8"/>
            <color indexed="81"/>
            <rFont val="Tahoma"/>
            <family val="2"/>
          </rPr>
          <t>Daryl R. Brown:</t>
        </r>
        <r>
          <rPr>
            <sz val="8"/>
            <color indexed="81"/>
            <rFont val="Tahoma"/>
            <family val="2"/>
          </rPr>
          <t xml:space="preserve">
a joint venture between Texaco and Praxair, now Chevron and Praxair.</t>
        </r>
      </text>
    </comment>
    <comment ref="I154" authorId="1" shapeId="0">
      <text>
        <r>
          <rPr>
            <b/>
            <sz val="9"/>
            <color indexed="81"/>
            <rFont val="Tahoma"/>
            <family val="2"/>
          </rPr>
          <t>Daryl Brown:</t>
        </r>
        <r>
          <rPr>
            <sz val="9"/>
            <color indexed="81"/>
            <rFont val="Tahoma"/>
            <family val="2"/>
          </rPr>
          <t xml:space="preserve">
H2 production capacity.  CO capacity is 24 MMSCFD.</t>
        </r>
      </text>
    </comment>
    <comment ref="B155" authorId="1" shapeId="0">
      <text>
        <r>
          <rPr>
            <b/>
            <sz val="9"/>
            <color indexed="81"/>
            <rFont val="Tahoma"/>
            <family val="2"/>
          </rPr>
          <t>Daryl Brown:</t>
        </r>
        <r>
          <rPr>
            <sz val="9"/>
            <color indexed="81"/>
            <rFont val="Tahoma"/>
            <family val="2"/>
          </rPr>
          <t xml:space="preserve">
3200 Pete Manena Road.</t>
        </r>
      </text>
    </comment>
  </commentList>
</comments>
</file>

<file path=xl/comments2.xml><?xml version="1.0" encoding="utf-8"?>
<comments xmlns="http://schemas.openxmlformats.org/spreadsheetml/2006/main">
  <authors>
    <author>Daryl Brown</author>
  </authors>
  <commentList>
    <comment ref="C113" authorId="0" shapeId="0">
      <text>
        <r>
          <rPr>
            <b/>
            <sz val="9"/>
            <color indexed="81"/>
            <rFont val="Tahoma"/>
            <family val="2"/>
          </rPr>
          <t>Daryl Brown:</t>
        </r>
        <r>
          <rPr>
            <sz val="9"/>
            <color indexed="81"/>
            <rFont val="Tahoma"/>
            <family val="2"/>
          </rPr>
          <t xml:space="preserve">
</t>
        </r>
      </text>
    </comment>
    <comment ref="B116" authorId="0" shapeId="0">
      <text>
        <r>
          <rPr>
            <b/>
            <sz val="9"/>
            <color indexed="81"/>
            <rFont val="Tahoma"/>
            <family val="2"/>
          </rPr>
          <t>Daryl Brown:</t>
        </r>
        <r>
          <rPr>
            <sz val="9"/>
            <color indexed="81"/>
            <rFont val="Tahoma"/>
            <family val="2"/>
          </rPr>
          <t xml:space="preserve">
"Air Products' fort Saskatchwan Hydrogen Plant"</t>
        </r>
      </text>
    </comment>
    <comment ref="B120" authorId="0" shapeId="0">
      <text>
        <r>
          <rPr>
            <b/>
            <sz val="9"/>
            <color indexed="81"/>
            <rFont val="Tahoma"/>
            <family val="2"/>
          </rPr>
          <t>Daryl Brown:</t>
        </r>
        <r>
          <rPr>
            <sz val="9"/>
            <color indexed="81"/>
            <rFont val="Tahoma"/>
            <family val="2"/>
          </rPr>
          <t xml:space="preserve">
"Praxair Niagara Falls to Increase Hydrogen Production"</t>
        </r>
      </text>
    </comment>
    <comment ref="B121" authorId="0" shapeId="0">
      <text>
        <r>
          <rPr>
            <b/>
            <sz val="9"/>
            <color indexed="81"/>
            <rFont val="Tahoma"/>
            <family val="2"/>
          </rPr>
          <t>Daryl Brown:</t>
        </r>
        <r>
          <rPr>
            <sz val="9"/>
            <color indexed="81"/>
            <rFont val="Tahoma"/>
            <family val="2"/>
          </rPr>
          <t xml:space="preserve">
Linde to supply additional hydrogen to Lima Refining Company</t>
        </r>
      </text>
    </comment>
    <comment ref="B125" authorId="0" shapeId="0">
      <text>
        <r>
          <rPr>
            <b/>
            <sz val="9"/>
            <color indexed="81"/>
            <rFont val="Tahoma"/>
            <family val="2"/>
          </rPr>
          <t>Daryl Brown:</t>
        </r>
        <r>
          <rPr>
            <sz val="9"/>
            <color indexed="81"/>
            <rFont val="Tahoma"/>
            <family val="2"/>
          </rPr>
          <t xml:space="preserve">
"Understanding the Potential of CCS in Hydrogen Production" Process Industry CS Workshop  march 2015</t>
        </r>
      </text>
    </comment>
    <comment ref="B127" authorId="0" shapeId="0">
      <text>
        <r>
          <rPr>
            <b/>
            <sz val="9"/>
            <color indexed="81"/>
            <rFont val="Tahoma"/>
            <family val="2"/>
          </rPr>
          <t>Daryl Brown:</t>
        </r>
        <r>
          <rPr>
            <sz val="9"/>
            <color indexed="81"/>
            <rFont val="Tahoma"/>
            <family val="2"/>
          </rPr>
          <t xml:space="preserve">
"Hydrogen networking Alleviates Refiners Need for Capital Investment."</t>
        </r>
      </text>
    </comment>
    <comment ref="B130" authorId="0" shapeId="0">
      <text>
        <r>
          <rPr>
            <b/>
            <sz val="9"/>
            <color indexed="81"/>
            <rFont val="Tahoma"/>
            <family val="2"/>
          </rPr>
          <t>Daryl Brown:</t>
        </r>
        <r>
          <rPr>
            <sz val="9"/>
            <color indexed="81"/>
            <rFont val="Tahoma"/>
            <family val="2"/>
          </rPr>
          <t xml:space="preserve">
natural gas partial oxidation for chemical processing in Longview, TX.</t>
        </r>
      </text>
    </comment>
    <comment ref="B145" authorId="0" shapeId="0">
      <text>
        <r>
          <rPr>
            <b/>
            <sz val="9"/>
            <color indexed="81"/>
            <rFont val="Tahoma"/>
            <family val="2"/>
          </rPr>
          <t>Daryl Brown:</t>
        </r>
        <r>
          <rPr>
            <sz val="9"/>
            <color indexed="81"/>
            <rFont val="Tahoma"/>
            <family val="2"/>
          </rPr>
          <t xml:space="preserve">
"Tonnage Hydrogen Supply"
</t>
        </r>
      </text>
    </comment>
  </commentList>
</comments>
</file>

<file path=xl/sharedStrings.xml><?xml version="1.0" encoding="utf-8"?>
<sst xmlns="http://schemas.openxmlformats.org/spreadsheetml/2006/main" count="1325" uniqueCount="592">
  <si>
    <r>
      <t>Total Merchant Cryogenic Liquid</t>
    </r>
    <r>
      <rPr>
        <sz val="10"/>
        <rFont val="Arial"/>
        <family val="2"/>
      </rPr>
      <t xml:space="preserve"> </t>
    </r>
  </si>
  <si>
    <r>
      <t>Total Merchant Compressed Gas</t>
    </r>
    <r>
      <rPr>
        <sz val="10"/>
        <rFont val="Arial"/>
        <family val="2"/>
      </rPr>
      <t xml:space="preserve"> </t>
    </r>
  </si>
  <si>
    <r>
      <t>Total Merchant Product</t>
    </r>
    <r>
      <rPr>
        <sz val="10"/>
        <rFont val="Arial"/>
        <family val="2"/>
      </rPr>
      <t xml:space="preserve"> </t>
    </r>
  </si>
  <si>
    <t>Producer</t>
  </si>
  <si>
    <t>http://www.the-innovation-group.com/welcome.htm</t>
  </si>
  <si>
    <t>Air Products</t>
  </si>
  <si>
    <t>City</t>
  </si>
  <si>
    <t xml:space="preserve">New Orleans </t>
  </si>
  <si>
    <t xml:space="preserve">LA </t>
  </si>
  <si>
    <t>HydrogenAl</t>
  </si>
  <si>
    <t>Praxair</t>
  </si>
  <si>
    <t xml:space="preserve">Air Products </t>
  </si>
  <si>
    <t>CA</t>
  </si>
  <si>
    <t>Quebec</t>
  </si>
  <si>
    <t>Ontario</t>
  </si>
  <si>
    <t>Magog</t>
  </si>
  <si>
    <t xml:space="preserve">Quebec </t>
  </si>
  <si>
    <t>Becancour</t>
  </si>
  <si>
    <t>McIntosh</t>
  </si>
  <si>
    <t>East Chicago</t>
  </si>
  <si>
    <t>IN</t>
  </si>
  <si>
    <t>AL</t>
  </si>
  <si>
    <t>NY</t>
  </si>
  <si>
    <t>Sarnia</t>
  </si>
  <si>
    <t xml:space="preserve">Sacramento </t>
  </si>
  <si>
    <t xml:space="preserve">Air Liquide </t>
  </si>
  <si>
    <t>Air Liquide</t>
  </si>
  <si>
    <t>Dallas</t>
  </si>
  <si>
    <t xml:space="preserve">Freeport </t>
  </si>
  <si>
    <t xml:space="preserve">TX </t>
  </si>
  <si>
    <t>Ingleside</t>
  </si>
  <si>
    <t>LaPorte</t>
  </si>
  <si>
    <t>State/ Province</t>
  </si>
  <si>
    <t>LA</t>
  </si>
  <si>
    <t>1,2</t>
  </si>
  <si>
    <t>http://www.hydrogenassociation.org/general/fuelingSearch.asp</t>
  </si>
  <si>
    <t>Port Arthur</t>
  </si>
  <si>
    <t>Air Products press release June 1, 2005</t>
  </si>
  <si>
    <t>Edmonton</t>
  </si>
  <si>
    <t>Alberta</t>
  </si>
  <si>
    <t>Air Products press release June 14, 2006</t>
  </si>
  <si>
    <t>Joliet</t>
  </si>
  <si>
    <t>IL</t>
  </si>
  <si>
    <t>Air Liquide press release August 31, 2006</t>
  </si>
  <si>
    <t>OH</t>
  </si>
  <si>
    <t xml:space="preserve">Lima </t>
  </si>
  <si>
    <t>Purchasing Magazine April 6, 2006</t>
  </si>
  <si>
    <t>Rodeo</t>
  </si>
  <si>
    <t>Air Products press release August 22, 2005</t>
  </si>
  <si>
    <t>Air Products press release September 9, 2004</t>
  </si>
  <si>
    <t>Air Products press release January 16, 2002</t>
  </si>
  <si>
    <t>Wilmington</t>
  </si>
  <si>
    <t>Carson</t>
  </si>
  <si>
    <t>Martinez</t>
  </si>
  <si>
    <t>Air Products press release July 5, 2002</t>
  </si>
  <si>
    <t>New Orleans</t>
  </si>
  <si>
    <t>Plaquemine</t>
  </si>
  <si>
    <t>Taft</t>
  </si>
  <si>
    <t>Air Products press release November 5, 2002</t>
  </si>
  <si>
    <t>DE</t>
  </si>
  <si>
    <t>Cincinnati</t>
  </si>
  <si>
    <t>Delaware City</t>
  </si>
  <si>
    <t>Convent</t>
  </si>
  <si>
    <t>Geismar</t>
  </si>
  <si>
    <t>TN</t>
  </si>
  <si>
    <t>MO</t>
  </si>
  <si>
    <t>Gallatin</t>
  </si>
  <si>
    <t>MI</t>
  </si>
  <si>
    <t>Midland</t>
  </si>
  <si>
    <t>Tuscola</t>
  </si>
  <si>
    <t>WV</t>
  </si>
  <si>
    <t>Mont Belvieu</t>
  </si>
  <si>
    <t>Baytown</t>
  </si>
  <si>
    <t>Clear Lake</t>
  </si>
  <si>
    <t>Pasadena</t>
  </si>
  <si>
    <t>Texas City</t>
  </si>
  <si>
    <t>Capacity (kg/day )</t>
  </si>
  <si>
    <t>GA</t>
  </si>
  <si>
    <t>TX</t>
  </si>
  <si>
    <t>WA</t>
  </si>
  <si>
    <t>PA</t>
  </si>
  <si>
    <t>NJ</t>
  </si>
  <si>
    <t>Channelview</t>
  </si>
  <si>
    <t>Asbestos</t>
  </si>
  <si>
    <t>T&amp;P Syngas Supply</t>
  </si>
  <si>
    <t>Norcross</t>
  </si>
  <si>
    <t>West Leechburg</t>
  </si>
  <si>
    <t>Westlake</t>
  </si>
  <si>
    <t>New Castle</t>
  </si>
  <si>
    <t>General Hydrogen</t>
  </si>
  <si>
    <t>Industrial Gas Products</t>
  </si>
  <si>
    <t>Sauget</t>
  </si>
  <si>
    <t>Corpus Christi</t>
  </si>
  <si>
    <t>Decatur</t>
  </si>
  <si>
    <t>Praxair press release July 28, 2004</t>
  </si>
  <si>
    <t>Praxair press release September 2, 2005</t>
  </si>
  <si>
    <t>Salt Lake City</t>
  </si>
  <si>
    <t>UT</t>
  </si>
  <si>
    <t>Linde Annual Report 2006</t>
  </si>
  <si>
    <t>Air Products press release October 21, 2008</t>
  </si>
  <si>
    <t>4,20</t>
  </si>
  <si>
    <t>9,20</t>
  </si>
  <si>
    <t>Richmond</t>
  </si>
  <si>
    <t>Praxair press release October 11, 2006</t>
  </si>
  <si>
    <t>Praxair press release October 6, 2006</t>
  </si>
  <si>
    <t>5,23</t>
  </si>
  <si>
    <t>http://ascension-caer.org/airproducts.htm</t>
  </si>
  <si>
    <t>Air Products press release February 22, 2000</t>
  </si>
  <si>
    <t>http://www.globalsecurity.org/space/facility/michoud-ap.htm</t>
  </si>
  <si>
    <t>Air Products press release February 12, 1997</t>
  </si>
  <si>
    <t>http://www.spipb.com/en/choose/business/companies_located_in_the_park/hydrogenal/</t>
  </si>
  <si>
    <t>1,28</t>
  </si>
  <si>
    <t>El Segundo</t>
  </si>
  <si>
    <t>Anacortes</t>
  </si>
  <si>
    <t>Chemical Week February 26, 2003</t>
  </si>
  <si>
    <t>http://www.netl.doe.gov/technologies/coalpower/gasification/database/GASIF2007.xls</t>
  </si>
  <si>
    <t>1,2,11</t>
  </si>
  <si>
    <t>Chemical Week June 26, 2002</t>
  </si>
  <si>
    <t>Air Products press release December 6, 1993</t>
  </si>
  <si>
    <t>1,2,35</t>
  </si>
  <si>
    <t>1,2,15,26,36</t>
  </si>
  <si>
    <t>Praxair press release May 10, 1999</t>
  </si>
  <si>
    <t>32,38</t>
  </si>
  <si>
    <t>Rockport</t>
  </si>
  <si>
    <t>http://www.pncequity.com/news_200510.html</t>
  </si>
  <si>
    <t>http://www.bizjournals.com/pacific/stories/2008/08/18/daily35.html</t>
  </si>
  <si>
    <t>Praxair press release May 21, 1997</t>
  </si>
  <si>
    <t>http://www.weststart.org/info/newsnotes/nn_detail.php?id=1891</t>
  </si>
  <si>
    <t>1,2,44</t>
  </si>
  <si>
    <t>1,45</t>
  </si>
  <si>
    <t>Praxair press release December 8, 1994</t>
  </si>
  <si>
    <t>1,2,15,26,31</t>
  </si>
  <si>
    <t>http://www.nationalhydrogenassociation.org/newsletter/ad11prax.htm</t>
  </si>
  <si>
    <t>Proctor</t>
  </si>
  <si>
    <t>Year Opened</t>
  </si>
  <si>
    <t>http://www.industrynet.com/info.asp?CID=81790</t>
  </si>
  <si>
    <t>Capacity (MSCF/day)</t>
  </si>
  <si>
    <t>Web Link</t>
  </si>
  <si>
    <t>Source #</t>
  </si>
  <si>
    <t>Source Description</t>
  </si>
  <si>
    <t>The Innovation Group</t>
  </si>
  <si>
    <t>National Hydrogen Association</t>
  </si>
  <si>
    <t>http://news.thomasnet.com/companystory/507718</t>
  </si>
  <si>
    <t>http://www.entrepreneur.com/tradejournals/article/132525382.html</t>
  </si>
  <si>
    <t>http://www.airproducts.com/PressRoom/CompanyNews/Archived/2006/14Jun06.htm</t>
  </si>
  <si>
    <t>http://www.thefreelibrary.com/Air+Liquide+Develops+Its+Hydrogen+Business+in+The+U.S-a0150677770</t>
  </si>
  <si>
    <t>http://www.allbusiness.com/north-america/united-states-ohio-metro-areas-toledo/905618-1.html</t>
  </si>
  <si>
    <t>Toledo Business Journal October 31, 2004</t>
  </si>
  <si>
    <t>http://www.allbusiness.com/energy-utilities/utilities-industry-electric-power/6359598-1.html</t>
  </si>
  <si>
    <t>http://www.airproducts.com/PressRoom/CompanyNews/Archived/2005/22Aug05.htm</t>
  </si>
  <si>
    <t>http://www.airproducts.com/PressRoom/CompanyNews/Archived/2004/04246_09Sept04.htm</t>
  </si>
  <si>
    <t>http://www.airproducts.com/PressRoom/CompanyNews/Archived/2002/03018_NOV05.htm</t>
  </si>
  <si>
    <t>http://www.airproducts.com/pressroom/companynews/archived/2002/02023_jan16.htm</t>
  </si>
  <si>
    <t>http://www.airproducts.com/PressRoom/CompanyNews/Archived/2002/02211_JUL05.htm</t>
  </si>
  <si>
    <t>http://www.airproducts.com/PressRoom/CompanyNews/Archived/2008/21Oct2008.htm</t>
  </si>
  <si>
    <t>http://www.airproducts.com/pressroom/companynews/archived/2000/00047.htm</t>
  </si>
  <si>
    <t>http://www.airproducts.com/PressRoom/CompanyNews/Archived/1997/97048.htm?wbc_purpose=basic%23other%23products%23top%23equipment%23equipment%23products</t>
  </si>
  <si>
    <t>http://www.airproducts.com/PressRoom/CompanyNews/Archived/1993/94029_DEC06.htm</t>
  </si>
  <si>
    <t>http://www.praxair.com/praxair.nsf/0/785677D2580ABB8585256EDE007A8D7C?OpenDocument</t>
  </si>
  <si>
    <t>http://www.praxair.com/praxair.nsf/0/CB1479205CFB1819852570A100030217?OpenDocument</t>
  </si>
  <si>
    <t>http://www.praxair.com/praxair.nsf/AllContent/8E3A0C70B51F090D852572040067DD6B?OpenDocument</t>
  </si>
  <si>
    <t>http://www.praxair.com/praxair.nsf/AllContent/5EA56CFDB6DB6A8285256FC4005FA1A3?OpenDocument</t>
  </si>
  <si>
    <t>Praxair press release March 14, 2005</t>
  </si>
  <si>
    <t>http://www.praxair.com/Praxair.nsf/2b8c767ac26ecc5b8525654400157fde/1d2400dc71ea28e78525650900572c20?OpenDocument</t>
  </si>
  <si>
    <t>http://findarticles.com/p/articles/mi_m0EIN/is_1999_May_10/ai_54585163</t>
  </si>
  <si>
    <t>http://www.allbusiness.com/company-activities-management/company-locations/7083972-1.html</t>
  </si>
  <si>
    <t>http://www.airproducts.com/PressRoom/CompanyNews/Archived/2008/21Apr2008.htm</t>
  </si>
  <si>
    <t>Air Products press release April 21, 2008</t>
  </si>
  <si>
    <t>http://www.airliquide.com/file/otherelementcontent/pj/2006-press_kit_hydrogen-en58778.pdf</t>
  </si>
  <si>
    <r>
      <t>Ascension Parish Chemical Industry</t>
    </r>
    <r>
      <rPr>
        <sz val="10"/>
        <color indexed="16"/>
        <rFont val="Times New Roman"/>
        <family val="1"/>
      </rPr>
      <t xml:space="preserve"> </t>
    </r>
  </si>
  <si>
    <t>Globalsecurity.org</t>
  </si>
  <si>
    <t>Societe du parc industriel et portuaire de Becancour</t>
  </si>
  <si>
    <t>National Energy Technology Laboratory</t>
  </si>
  <si>
    <t>The Buffalo News</t>
  </si>
  <si>
    <t>http://www.highbeam.com/doc/1G1-98998528.html</t>
  </si>
  <si>
    <t>http://www.energy.wsu.edu/documents/renewables/OverviewOfHydrogenAndFuelCellsInWashingtonState.pdf</t>
  </si>
  <si>
    <t>Overview of Hydrogen and Fuel Cells in Washington State</t>
  </si>
  <si>
    <t>http://www.highbeam.com/doc/1G1-87869154.html</t>
  </si>
  <si>
    <t>U.S. EPA, Chicago, IL Letter to Illinois EPA, Sept. 20, 2007</t>
  </si>
  <si>
    <t>http://www.thefreelibrary.com/PRAXAIR+DEDICATES+NEW+$40+MILLION+HYDROGEN+PLANT,+PROVIDES+VITAL...-a017073168</t>
  </si>
  <si>
    <t>http://www.thefreelibrary.com/Praxair+Signs+Conoco+to+$200M+Contract,+Expands+Gulf+Coast+Hydrogen...-a020806312</t>
  </si>
  <si>
    <t>http://yosemite.epa.gov/r5/r5ard.nsf/c1cb9d54388a563a8625745800533fcb/5fc7d8a602ab9ae8862574c8006fd282/$FILE/IlAirProductsCabotLetter092007ByCBSignByPB.pdf</t>
  </si>
  <si>
    <t>poweronline.com</t>
  </si>
  <si>
    <t>http://financialreports.linde.com/2006/ar/lindeannual/future/hydrogen.html</t>
  </si>
  <si>
    <t>http://www.reuters.com/article/pressRelease/idUS257162+30-Apr-2008+BW20080430</t>
  </si>
  <si>
    <t>http://www.thefreelibrary.com/BOC+Gases+Begins+Supplying+Hydrogen+to+Valero+Refinery+in+Ohio-a0157656707</t>
  </si>
  <si>
    <t>reuters.com</t>
  </si>
  <si>
    <t>thefreelibary.com</t>
  </si>
  <si>
    <t>http://www.poweronline.com/article.mvc/BOC-gases-completes-hydrogen-plant-0001?VNETCOOKIE=NO</t>
  </si>
  <si>
    <t>PNC Equity Partners</t>
  </si>
  <si>
    <t>Pacific Business News</t>
  </si>
  <si>
    <t>http://www.buffalonews.com/369/story/558192.html</t>
  </si>
  <si>
    <t>weststart.org</t>
  </si>
  <si>
    <t>industrynet.com</t>
  </si>
  <si>
    <t>Markwest Javelina</t>
  </si>
  <si>
    <t>http://www.ccredc.com/ExecutiveUpdate/executive_article.cfm?article_id=46&amp;issue=December%202007</t>
  </si>
  <si>
    <t>Corpus Christie Regional Economic Development Corp.</t>
  </si>
  <si>
    <t>1,2,47</t>
  </si>
  <si>
    <t>Air Liquide and hydrogen, vector of clean energy June 2006</t>
  </si>
  <si>
    <t>http://www.springerlink.com/content/04375j1g59p37317/fulltext.pdf</t>
  </si>
  <si>
    <t>1,2,26,48</t>
  </si>
  <si>
    <t>Journal of the American Oil Chemists Society, Vol. 61, No. 11</t>
  </si>
  <si>
    <t>1,2,26,49</t>
  </si>
  <si>
    <t>http://www.earthtimes.org/articles/show/air-products-to-build-new,402365.shtml</t>
  </si>
  <si>
    <t>Air Products press release May 20, 2008</t>
  </si>
  <si>
    <t>1,26, 50</t>
  </si>
  <si>
    <t>http://ntrs.nasa.gov/archive/nasa/casi.ntrs.nasa.gov/20030002783_2002160028.pdf</t>
  </si>
  <si>
    <r>
      <t xml:space="preserve">NASA Archives </t>
    </r>
    <r>
      <rPr>
        <i/>
        <sz val="10"/>
        <rFont val="Arial"/>
        <family val="2"/>
      </rPr>
      <t xml:space="preserve"> Spinoff from Space Fuels  </t>
    </r>
  </si>
  <si>
    <t>http://www.rmwsolutions.net/pub3.pdf</t>
  </si>
  <si>
    <t>Cryogas International May, 2003</t>
  </si>
  <si>
    <t>1,19,51</t>
  </si>
  <si>
    <t>http://www.praxair.com/praxair.nsf/0/5F120FBADED8D47A85256AB3005D6C59/$file/p8147.pdf</t>
  </si>
  <si>
    <t>Praxair Ontario California LH2 Plant Brochure</t>
  </si>
  <si>
    <t>1,2,15,26,52</t>
  </si>
  <si>
    <t>Praxair Niagara Falls New York LH2 Plant Brochure</t>
  </si>
  <si>
    <t>http://www.praxair.com/praxair.nsf/0/5F120FBADED8D47A85256AB3005D6C59/$file/p8148.pdf</t>
  </si>
  <si>
    <t>http://hydrogencommerce.com/corporate/cpr1998.htm</t>
  </si>
  <si>
    <t>hydrogencommerce.com</t>
  </si>
  <si>
    <t>1,2,33,54</t>
  </si>
  <si>
    <t>http://www.jcgllc.com/constructionawards.htm</t>
  </si>
  <si>
    <t>James Construction Group</t>
  </si>
  <si>
    <t>http://www.ehumanrights.org/docs/Mossville_Amended_Petition_and_Observations_on_US_2008.pdf</t>
  </si>
  <si>
    <t>Mossville Environmental Action Now</t>
  </si>
  <si>
    <t>1,2,56,57</t>
  </si>
  <si>
    <t>http://deq.louisiana.gov/portal/Portals/0/permits/PermitApplicationsReceived/files/appsthru-9-30-07.pdf</t>
  </si>
  <si>
    <t>Louisiana Department of Environmental Quality</t>
  </si>
  <si>
    <t>1,2,55,57</t>
  </si>
  <si>
    <r>
      <t>Capacity (Nm</t>
    </r>
    <r>
      <rPr>
        <b/>
        <vertAlign val="superscript"/>
        <sz val="11"/>
        <rFont val="Arial"/>
        <family val="2"/>
      </rPr>
      <t>3</t>
    </r>
    <r>
      <rPr>
        <b/>
        <sz val="11"/>
        <rFont val="Arial"/>
        <family val="2"/>
      </rPr>
      <t>/hr)</t>
    </r>
  </si>
  <si>
    <t>Chemical Week</t>
  </si>
  <si>
    <t>http://www.chemweek.com/search/?query=hydrogen+plant&amp;sortby=r&amp;skp=40</t>
  </si>
  <si>
    <t>18,58</t>
  </si>
  <si>
    <t>http://www.chemweek.com/search/?query=hydrogen+plant&amp;sortby=r&amp;skp=60</t>
  </si>
  <si>
    <t>Catlettsburg</t>
  </si>
  <si>
    <t>KY</t>
  </si>
  <si>
    <t>http://www.chemweek.com/search/?query=hydrogen+plant&amp;sortby=r&amp;skp=120</t>
  </si>
  <si>
    <t>http://www.allbusiness.com/energy-utilities/coal-industry-clean-coal/6661521-1.html</t>
  </si>
  <si>
    <t>http://www.icis.com/Articles/1999/04/05/84642/Widespread-Growth-for-Hydrogen-From-a-Range-of-Applications.html</t>
  </si>
  <si>
    <t>icis.com</t>
  </si>
  <si>
    <t>19,62</t>
  </si>
  <si>
    <t>La Porte</t>
  </si>
  <si>
    <t>http://www.lindeus.com/international/web/lg/us/likelgus30.nsf/docbyalias/news_saraland</t>
  </si>
  <si>
    <t>Linde press release April 30, 2008</t>
  </si>
  <si>
    <t>Air Products press release February 9, 1994</t>
  </si>
  <si>
    <t>http://www.airproducts.com/PressRoom/CompanyNews/Archived/1994/94045.htm</t>
  </si>
  <si>
    <t>Baton Rouge</t>
  </si>
  <si>
    <t>Battleground</t>
  </si>
  <si>
    <t>Detroit</t>
  </si>
  <si>
    <t>http://www.airproducts.com/PressRoom/CompanyNews/Archived/2009/21Apr2009.htm</t>
  </si>
  <si>
    <t>Air Products press release April 21, 2009</t>
  </si>
  <si>
    <t>http://www.h2journal.com/displaynews.php?NewsID=262&amp;</t>
  </si>
  <si>
    <t>h2journal.com</t>
  </si>
  <si>
    <t>http://www.airproducts.com/PressRoom/CompanyNews/Archived/2009/22Oct2009.htm</t>
  </si>
  <si>
    <t>Air Products press release October 22, 2009</t>
  </si>
  <si>
    <t>Luling</t>
  </si>
  <si>
    <t>Garyville</t>
  </si>
  <si>
    <t>http://www.airproducts.com/Invest/presentation_archives.htm</t>
  </si>
  <si>
    <t>Air Products presentation February 9, 2009</t>
  </si>
  <si>
    <t>http://www.thehydrogenjournal.com/displaynews.php?NewsID=165&amp;PHPSESSID=dd7hgtqt8cfuuls8tdv1gltob4</t>
  </si>
  <si>
    <t>The Hydrogen Journal May 21, 2009</t>
  </si>
  <si>
    <t>Niagara Falls</t>
  </si>
  <si>
    <t xml:space="preserve">Salisbury </t>
  </si>
  <si>
    <t>MD</t>
  </si>
  <si>
    <t>Air Products press release May 4, 1998</t>
  </si>
  <si>
    <t>http://www.airproducts.com/PressRoom/CompanyNews/Archived/1998/98114.htm</t>
  </si>
  <si>
    <t>Raleigh</t>
  </si>
  <si>
    <t>NC</t>
  </si>
  <si>
    <t>http://www.h2alliance.com/Projects.htm</t>
  </si>
  <si>
    <t>Air Products and Technip web site</t>
  </si>
  <si>
    <t>Middletown</t>
  </si>
  <si>
    <t>http://www.h2journal.com/displaynews.php?NewsID=629&amp;</t>
  </si>
  <si>
    <t>http://www.us.airliquide.com/en/rss/air-liquide-breaks-ground-for-gulf-coast-hydrogen-smr.html</t>
  </si>
  <si>
    <t>Air Liquide press release May 19, 2010</t>
  </si>
  <si>
    <t>Air Liquide press release September 25, 2000</t>
  </si>
  <si>
    <t>http://www.us.airliquide.com/en/rss/air-liquide-america-to-supply-hydrogen-to-geismar-louisiana-industrial-basin.html</t>
  </si>
  <si>
    <t>Air Liquide press release October 20, 2009</t>
  </si>
  <si>
    <t>http://www.us.airliquide.com/en/rss/california-air-liquide-starts-up-hydrogen-unit-for-cleaner-fuels.html</t>
  </si>
  <si>
    <t>8,75</t>
  </si>
  <si>
    <t>http://www.hydrogen-planet.com/en/hydrogene-energie/its-history.html</t>
  </si>
  <si>
    <t>Air Liquide web site</t>
  </si>
  <si>
    <t>29,76</t>
  </si>
  <si>
    <t>Praxair press release June 6, 2011</t>
  </si>
  <si>
    <t>http://www.praxair.com/praxair.nsf/AllContent/00E458E126C51BC4852578A7007B89B4?OpenDocument</t>
  </si>
  <si>
    <t>http://www.airproducts.com/H2energy</t>
  </si>
  <si>
    <t>Air Products "Hydrogen Energy Systems" April 28, 2010</t>
  </si>
  <si>
    <t>65,79</t>
  </si>
  <si>
    <t>Air Products 2Q 2013 Earnings Teleconference</t>
  </si>
  <si>
    <t>http://investors.airproducts.com/phoenix.zhtml?c=92444&amp;p=irol-calendarpast</t>
  </si>
  <si>
    <t>Deer Park</t>
  </si>
  <si>
    <t>Praxair 8th Annual Industrial Growth Summit May 2013</t>
  </si>
  <si>
    <t>Praxair Citi Chemicals for the Non-Chemist November, 2012</t>
  </si>
  <si>
    <t>pre-2000</t>
  </si>
  <si>
    <t>Air Products Investor Conference November, 2012</t>
  </si>
  <si>
    <t>68,82</t>
  </si>
  <si>
    <t>57,82</t>
  </si>
  <si>
    <t>pre-1992</t>
  </si>
  <si>
    <t>1,82</t>
  </si>
  <si>
    <t>1,2,83</t>
  </si>
  <si>
    <t>Air Products Hydrogen Energy Systems Bolen 2012</t>
  </si>
  <si>
    <t>1,2,82</t>
  </si>
  <si>
    <t>72,82</t>
  </si>
  <si>
    <t>http://www.praxair.com/~/media/North%20America/US/Documents/Reports%20Papers%20Case%20Studies%20and%20Presentations/Investors/Investor%20Presentations/2011/2011_Investor_Day.ashx</t>
  </si>
  <si>
    <t>77,84</t>
  </si>
  <si>
    <t>21,84</t>
  </si>
  <si>
    <t>Carneys Point</t>
  </si>
  <si>
    <t>1,2,84</t>
  </si>
  <si>
    <t>Institute</t>
  </si>
  <si>
    <t>1,2,43,84</t>
  </si>
  <si>
    <t>Houston</t>
  </si>
  <si>
    <t>Norco</t>
  </si>
  <si>
    <t>Praxair Global Hydrogen Growth Investor Day June 2011</t>
  </si>
  <si>
    <t>Ohio EPA Permit Application 02-2171</t>
  </si>
  <si>
    <t>http://web.epa.state.oh.us/dapc/permits_issued/776.pdf</t>
  </si>
  <si>
    <t>Painesville</t>
  </si>
  <si>
    <t>85,86</t>
  </si>
  <si>
    <t>Ohio EPA Operating Permit</t>
  </si>
  <si>
    <t>http://web.epa.state.oh.us/dapc/permits_issued/39899.pdf</t>
  </si>
  <si>
    <t>http://www.sarnialambton.on.ca/main/ns/55/doc/50/lang/EN</t>
  </si>
  <si>
    <t>Sarnia-Lambton Economic Partnership</t>
  </si>
  <si>
    <t>Tampa</t>
  </si>
  <si>
    <t>FL</t>
  </si>
  <si>
    <t>My.jobs open position description</t>
  </si>
  <si>
    <t>http://www.my.jobs/tampa-fl/hydrogen-plant-operator/36412269/job/</t>
  </si>
  <si>
    <t>Pensacola</t>
  </si>
  <si>
    <t>http://fj.floridianjobs.com/job/fl/pensacola/hydrogen-plant-operator-A7195-1JU7</t>
  </si>
  <si>
    <t>floridianjobs.com open position description</t>
  </si>
  <si>
    <t>http://columbia-mississippi.olx.com/hydrogen-plant-operator-matheson-linweld-columbia-iid-305040500</t>
  </si>
  <si>
    <t>columbia-mississippi.olx open position description</t>
  </si>
  <si>
    <t>Columbia</t>
  </si>
  <si>
    <t>MS</t>
  </si>
  <si>
    <t>Air Products presentation July 25, 2012</t>
  </si>
  <si>
    <t>Air Products list of projects</t>
  </si>
  <si>
    <t>http://www.airproducts.com/industries/Transportation/Automotive/Hydrogen-Powered-Automobiles/projects.aspx</t>
  </si>
  <si>
    <t xml:space="preserve">http://www.airproducts.com/microsite/h2-pipeline/pdf/hydrogen-capabilities-overview-072512.pdf </t>
  </si>
  <si>
    <t>Air Liquide press release April 8, 2013</t>
  </si>
  <si>
    <t>http://www.us.airliquide.com/en/media-center/press-releases/air-liquide-announces-projects-in-freeport-texas.html</t>
  </si>
  <si>
    <t>http://www.h2alliance.com/pdf/H2_Supply_Options041910.pdf</t>
  </si>
  <si>
    <t>H2 Alliance</t>
  </si>
  <si>
    <t>67,94</t>
  </si>
  <si>
    <t>http://www.airproducts.com/company/news-center/2013/10/1016-air-products-to-build-new-world-scale-canada-hydrogen-plant-so-support-shell-scotford-facility.aspx?utm_source=&amp;utm_medium=NR&amp;utm_campaign=fy13-News-Release</t>
  </si>
  <si>
    <t>Air Products press realease October 16, 2013</t>
  </si>
  <si>
    <t>Air Liquide press release April 25, 2012</t>
  </si>
  <si>
    <t>http://airliquide.us/en/air-liquide-announces-start-up-of-new-steam-methane-reformer-in-la-porte-texas.html</t>
  </si>
  <si>
    <t>73,96</t>
  </si>
  <si>
    <t>Air Liquide presentation April 16, 2004</t>
  </si>
  <si>
    <t>Making the Transition from Industrial Chemical to Energy Carrier</t>
  </si>
  <si>
    <t>Oil and Gas Journal August 24, 1992</t>
  </si>
  <si>
    <t>Praxair Extending Hydrogen Pipeline in Southeast Texas</t>
  </si>
  <si>
    <t>1,2,98</t>
  </si>
  <si>
    <t>Oil and Gas Journal</t>
  </si>
  <si>
    <t>Linde Supplying Hydrogen to Shell Texas Refinery via a new 14 mile pipeline</t>
  </si>
  <si>
    <t>Air Products Presentation</t>
  </si>
  <si>
    <t>Tonnage Hydrogen Supply - Experience, Capabilities, and Reliability</t>
  </si>
  <si>
    <t>1,2,82,100</t>
  </si>
  <si>
    <t>1,2,42,100</t>
  </si>
  <si>
    <t>1,2,11,100</t>
  </si>
  <si>
    <t>71,82,100</t>
  </si>
  <si>
    <t>1,2,24,78,100</t>
  </si>
  <si>
    <t>St. Charles</t>
  </si>
  <si>
    <t>5,82,100</t>
  </si>
  <si>
    <t>24,78,82</t>
  </si>
  <si>
    <t>References</t>
  </si>
  <si>
    <t>http://www.caller2.com/busarch/bus1016.htm</t>
  </si>
  <si>
    <t>http://web.caller.com/autoconv/bizlocal98/bizlocal56.html</t>
  </si>
  <si>
    <t>Corpus Christi Caller Times</t>
  </si>
  <si>
    <t>pre 2005</t>
  </si>
  <si>
    <t>The Free Library</t>
  </si>
  <si>
    <t>http://www.thefreelibrary.com/Coastal+to+construct+ammonia+plant+at+Freeport,+Texas%3B+Air+Liquide...-a018743854</t>
  </si>
  <si>
    <t>PR Newswire</t>
  </si>
  <si>
    <t>http://www.prnewswire.com/news-releases/air-liquide-expands-its-hydrogen-production-and-distribution-in-south-texas-72387162.html</t>
  </si>
  <si>
    <t>http://www.icis.com/Articles/2000/07/17/117277/air-liquide-doubles-hydrogen-capacity-at-texas-site.html</t>
  </si>
  <si>
    <t>Scotford</t>
  </si>
  <si>
    <t>Q4 FY'13 Earnings Conference Call, October 29, 2013</t>
  </si>
  <si>
    <t>http://www.jhkelly.com/project/lindeshell-hydrogen-plant-expansion-project/</t>
  </si>
  <si>
    <t>JHKellly web site: Linde/Shell Hydrogen Plant Expansion</t>
  </si>
  <si>
    <r>
      <t>Liquid Hydrogen</t>
    </r>
    <r>
      <rPr>
        <b/>
        <sz val="12"/>
        <color indexed="8"/>
        <rFont val="Arial"/>
        <family val="2"/>
      </rPr>
      <t xml:space="preserve"> </t>
    </r>
  </si>
  <si>
    <t xml:space="preserve">Gaseous Hydrogen </t>
  </si>
  <si>
    <t>pipeline and Gas Journal; June 2014; Vol. 241, No. 6</t>
  </si>
  <si>
    <t>http://www.pipelineandgasjournal.com/air-products-build-hydrogen-production-facility</t>
  </si>
  <si>
    <t>1,2, 82, 108</t>
  </si>
  <si>
    <t>Customer</t>
  </si>
  <si>
    <t>http://www.sec.gov/Archives/edgar/vprr/02/9999999997-02-025822</t>
  </si>
  <si>
    <t>Securities and Exchange Commission Report of Foreign Issuer, 2002</t>
  </si>
  <si>
    <t>Premcor</t>
  </si>
  <si>
    <t>Industry</t>
  </si>
  <si>
    <t>Oil Refining</t>
  </si>
  <si>
    <t>Shell Oil</t>
  </si>
  <si>
    <t>Valero</t>
  </si>
  <si>
    <t>Motiva</t>
  </si>
  <si>
    <t>LCR</t>
  </si>
  <si>
    <t>ExxonMobil</t>
  </si>
  <si>
    <t>BP</t>
  </si>
  <si>
    <t>http://library.corporate-ir.net/library/64/644/64449/items/197556/Hydrogen%20%2006%2005%2011.pdf</t>
  </si>
  <si>
    <t>Praxair presentation, Mark Gruniger, May 2006</t>
  </si>
  <si>
    <t>14,22</t>
  </si>
  <si>
    <t>Methanol</t>
  </si>
  <si>
    <t>Lyondell</t>
  </si>
  <si>
    <t>http://www.utahlegals.com/notice.php?id=224266</t>
  </si>
  <si>
    <t>utahlegals.com</t>
  </si>
  <si>
    <t>Citgo, Conoco</t>
  </si>
  <si>
    <t>Metals</t>
  </si>
  <si>
    <t>Rouge Steel</t>
  </si>
  <si>
    <t>http://www.icis.com/resources/news/1997/08/13/34466/praxair-to-supply-hydrogen-to-steel-firm/</t>
  </si>
  <si>
    <t>Kobelco</t>
  </si>
  <si>
    <t>Clarksville</t>
  </si>
  <si>
    <t>Hemlock</t>
  </si>
  <si>
    <t>Electronics</t>
  </si>
  <si>
    <t>http://www.theleafchronicle.com/article/20110708/NEWS01/110708003/Company-plans-build-hydrogen-plant-Clarksville?odyssey=tab%7Ctopnews%7Ctext%7CFRONTPAGE</t>
  </si>
  <si>
    <t>TheLeafChronical</t>
  </si>
  <si>
    <t>Praxair Press Release September 12, 2013</t>
  </si>
  <si>
    <t>http://www.praxair.com/news/2013/praxair-expands-hydrogen-supply-with-plant-start-up-at-valero-refinery</t>
  </si>
  <si>
    <t>Petro Canada, Imperial Oil</t>
  </si>
  <si>
    <t>Fort Saskatchewan</t>
  </si>
  <si>
    <t>Shell Oil and others</t>
  </si>
  <si>
    <t>Air Products presentation, October 2013</t>
  </si>
  <si>
    <t>http://www.strathcona.ca/files/files/air_products_update_oct_2013.pdf</t>
  </si>
  <si>
    <t>Air Products presentation</t>
  </si>
  <si>
    <t>http://www.airproducts.com/microsite/h2-pipeline/pdf/hydrogen-capabilities-overview-072512.pdf</t>
  </si>
  <si>
    <t>1,2,34,109,116</t>
  </si>
  <si>
    <t>1,2,32,116</t>
  </si>
  <si>
    <t>1,2,27,116</t>
  </si>
  <si>
    <t>1,2,25,116</t>
  </si>
  <si>
    <t>Murphy Oil</t>
  </si>
  <si>
    <t>Marathon</t>
  </si>
  <si>
    <t>Suncor</t>
  </si>
  <si>
    <t>MarkWest</t>
  </si>
  <si>
    <t>International Specialty Products</t>
  </si>
  <si>
    <t>Petrochemical</t>
  </si>
  <si>
    <t>http://www.reuters.com/article/2011/01/10/idUS193091+10-Jan-2011+BW20110110</t>
  </si>
  <si>
    <t>Linde</t>
  </si>
  <si>
    <t>Husky Energy</t>
  </si>
  <si>
    <t>18, 117</t>
  </si>
  <si>
    <t>Chevron, Tesoro, Silver Eagle, Big West, and Holly</t>
  </si>
  <si>
    <t>Airgas</t>
  </si>
  <si>
    <t>Calvert City</t>
  </si>
  <si>
    <t>Multiple</t>
  </si>
  <si>
    <t>http://www.chemengonline.com/nl/YToyOntpOjA7czo1OiIxMjQ5NSI7aToxO3M6MjM6Im9ubHlfb25fY2hlL2xhdGVzdF9uZXdzIjt9/</t>
  </si>
  <si>
    <t>Airgas press release, December 4, 2014</t>
  </si>
  <si>
    <t>Chevron</t>
  </si>
  <si>
    <t>Praxair press release, April 3, 2014</t>
  </si>
  <si>
    <t>1,2,15,26,37,53,119</t>
  </si>
  <si>
    <t>Others</t>
  </si>
  <si>
    <t>Linde press release September 22, 2014</t>
  </si>
  <si>
    <t>Food</t>
  </si>
  <si>
    <t>Perdue Farms</t>
  </si>
  <si>
    <t>Kinetics Technology References for Hydrogen Plants 2015</t>
  </si>
  <si>
    <t>http://www.kt-met.com/en/business/hydrogen-syngas-technology/hydrogen-january-2015/view</t>
  </si>
  <si>
    <t>BASF, Yara</t>
  </si>
  <si>
    <t>http://www.gasworld.com</t>
  </si>
  <si>
    <t>gasworld magazine, April 2015</t>
  </si>
  <si>
    <t>Ammonia</t>
  </si>
  <si>
    <t>Delaware City Refining</t>
  </si>
  <si>
    <t>https://delaware.sierraclub.org/sites/delaware.sierraclub.org/files/documents/2012/05/air_products_hydrogen_facility.pdf</t>
  </si>
  <si>
    <t>Air Products Air Permit Application for Delaware City Project</t>
  </si>
  <si>
    <t>Enterprise Products</t>
  </si>
  <si>
    <t>Canada</t>
  </si>
  <si>
    <t>U.S.</t>
  </si>
  <si>
    <t>Stanley Santos, IEA GHG R&amp;D Programme</t>
  </si>
  <si>
    <t>http://www.ieaghg.org/docs/General_Docs/IEAGHG_Presentations/18_-_S._Santos_IEAGHGSECURED.pdf</t>
  </si>
  <si>
    <t>Product</t>
  </si>
  <si>
    <t>H2</t>
  </si>
  <si>
    <t>HyCO</t>
  </si>
  <si>
    <t>Gas POX</t>
  </si>
  <si>
    <t>SMR</t>
  </si>
  <si>
    <t>Longview</t>
  </si>
  <si>
    <t>Tesoro</t>
  </si>
  <si>
    <t>Saraland</t>
  </si>
  <si>
    <t>Oregon</t>
  </si>
  <si>
    <t>Sulphur</t>
  </si>
  <si>
    <t>Citgo</t>
  </si>
  <si>
    <t>Romeoville</t>
  </si>
  <si>
    <t>Byproduct</t>
  </si>
  <si>
    <t>H2 Source/ Process</t>
  </si>
  <si>
    <t>Hemlock Semiconductor</t>
  </si>
  <si>
    <t>ExxonMobil, others</t>
  </si>
  <si>
    <t>Jackie Logan, Air Liquide Production Engineer, Freeport, TX</t>
  </si>
  <si>
    <t>https://www.linkedin.com/pub/jackie-logan/1a/7a8/b77</t>
  </si>
  <si>
    <t>http://www.chemicalonline.com/doc/hydrogen-networking-alleviates-refiners-need-0001</t>
  </si>
  <si>
    <t>Mike Sadler, Air Liquide America, Corporation</t>
  </si>
  <si>
    <t>Shell</t>
  </si>
  <si>
    <t>Washington State Department of Ecology</t>
  </si>
  <si>
    <t>http://www.ecy.wa.gov/programs/swfa/industrial/miscAnacortes.html</t>
  </si>
  <si>
    <t>ConocoPhillips</t>
  </si>
  <si>
    <t>ICIS.com February 20, 2003</t>
  </si>
  <si>
    <t>http://www.icis.com/resources/news/2003/02/20/190488/air-liquide-to-build-hydrogen-plant-for-shell-us-refinery/</t>
  </si>
  <si>
    <t>POX</t>
  </si>
  <si>
    <t>Eastman Chemica</t>
  </si>
  <si>
    <t>Chemicals</t>
  </si>
  <si>
    <t>http://www.gasification.org/uploads/eventLibrary/GTC01039.pdf</t>
  </si>
  <si>
    <t>Air Liquide Conference Paper</t>
  </si>
  <si>
    <t>RFG SMR</t>
  </si>
  <si>
    <t>HydrogenAL</t>
  </si>
  <si>
    <t>St. John</t>
  </si>
  <si>
    <t>NB</t>
  </si>
  <si>
    <t>Linkedin resume for Jean-Francois Fournier, Air Liquide</t>
  </si>
  <si>
    <t>https://www.linkedin.com/pub/jean-francois-fournier/60/885/a5a</t>
  </si>
  <si>
    <t>BASF, Vulcan</t>
  </si>
  <si>
    <t>Texaco, Shell</t>
  </si>
  <si>
    <t>Monsanto, others</t>
  </si>
  <si>
    <t>Conoco Phillips</t>
  </si>
  <si>
    <t>Citgo, Flint Hills</t>
  </si>
  <si>
    <t>BP, Amoco</t>
  </si>
  <si>
    <t>Syngas</t>
  </si>
  <si>
    <t>Shell Chemical</t>
  </si>
  <si>
    <t>Business and Heritage Clarksville</t>
  </si>
  <si>
    <t>http://businessclarksville.com/business/praxair-plans-hydrogen-plant-for-hemlock-semiconductor-clarksville/2011/07/16/28828</t>
  </si>
  <si>
    <t>Sterling Chemicals</t>
  </si>
  <si>
    <t>HyCO, Syngas</t>
  </si>
  <si>
    <t>NG POX</t>
  </si>
  <si>
    <t>Syngas, HyCO</t>
  </si>
  <si>
    <t>http://www.airproducts.com/company/news-center/2007/04/0402-air-products-to-build-new-hydrogen-production-facility.aspx</t>
  </si>
  <si>
    <t>Air Products Press Release April 2, 2007</t>
  </si>
  <si>
    <t>Motiva, others</t>
  </si>
  <si>
    <t>pre 2000</t>
  </si>
  <si>
    <t>Hamilton</t>
  </si>
  <si>
    <t>Clay Boyce</t>
  </si>
  <si>
    <t>https://www.linkedin.com/pub/clay-boyce-p-e/15/27b/117</t>
  </si>
  <si>
    <t>Coastal</t>
  </si>
  <si>
    <t>MT</t>
  </si>
  <si>
    <t>Lyndora</t>
  </si>
  <si>
    <t>Moses Lake</t>
  </si>
  <si>
    <t>BP, Bunge Foods, Worthington</t>
  </si>
  <si>
    <t>BP, Sunoco</t>
  </si>
  <si>
    <t>http://www.ogj.com/articles/2004/10/boc-to-construct-hydrogen-utilities-complex-to-supply-bp-and-sunoco.html</t>
  </si>
  <si>
    <t>7,16,135</t>
  </si>
  <si>
    <t>REC Silicon</t>
  </si>
  <si>
    <t>RTKNET.org</t>
  </si>
  <si>
    <t>http://www.rtknet.org/db/rmp/rmp.php?facility_id=100000199206&amp;database=rmp&amp;detail=3&amp;datype=T</t>
  </si>
  <si>
    <t>https://www.linkedin.com/job/airliquide/jobs-moses-lake-wa/</t>
  </si>
  <si>
    <t xml:space="preserve">Cabot </t>
  </si>
  <si>
    <t>Sacramento</t>
  </si>
  <si>
    <t>Proctor and Gamble</t>
  </si>
  <si>
    <t>Palmyra</t>
  </si>
  <si>
    <t>BASF</t>
  </si>
  <si>
    <t>Tessenderlo Kerley</t>
  </si>
  <si>
    <t>pre-1990</t>
  </si>
  <si>
    <t>Hardy Industrial Technologies</t>
  </si>
  <si>
    <t>DuPont</t>
  </si>
  <si>
    <t>Charleston</t>
  </si>
  <si>
    <t>General Hydrogen Corporation</t>
  </si>
  <si>
    <t>http://www.genhydcorp.com/tennessee.htm</t>
  </si>
  <si>
    <t>Solutia, Cerro Copper</t>
  </si>
  <si>
    <t>Rockport Works</t>
  </si>
  <si>
    <t>Indiana Department of Environmental Management</t>
  </si>
  <si>
    <t>http://permits.air.idem.in.gov/28980d.pdf</t>
  </si>
  <si>
    <t>1,2,40,139</t>
  </si>
  <si>
    <t xml:space="preserve">Matheson </t>
  </si>
  <si>
    <t>Byproduct Source</t>
  </si>
  <si>
    <t>Silverbow</t>
  </si>
  <si>
    <t>River Rouge</t>
  </si>
  <si>
    <t>ByProduct</t>
  </si>
  <si>
    <t>U.S. through 2014</t>
  </si>
  <si>
    <t>https://www.linkedin.com/pub/jonathan-kienzle/13/722/58</t>
  </si>
  <si>
    <t>Jonathan Kienzle Resume</t>
  </si>
  <si>
    <t>Canada after 2014</t>
  </si>
  <si>
    <t>Canada through 2014</t>
  </si>
  <si>
    <t>Air Liquide U.S 2014</t>
  </si>
  <si>
    <t>Air Products U.S 2014</t>
  </si>
  <si>
    <t>Linde U.S. 2014</t>
  </si>
  <si>
    <t>Praxair U.S. 2014</t>
  </si>
  <si>
    <t>Other U.S. 2014</t>
  </si>
  <si>
    <t>US &amp; Can after 2014</t>
  </si>
  <si>
    <t>Air Liquide U.S All</t>
  </si>
  <si>
    <t>Air Products U.S All</t>
  </si>
  <si>
    <t>Linde U.S. All</t>
  </si>
  <si>
    <t>Praxair U.S. All</t>
  </si>
  <si>
    <t>Other U.S. All</t>
  </si>
  <si>
    <t>Refinery</t>
  </si>
  <si>
    <t>Petrochem</t>
  </si>
  <si>
    <t>digitalrefining.com</t>
  </si>
  <si>
    <t>http://www.digitalrefining.com/news/1003750,Air_Products_to_build_world_class_SMR_in_Baytown.html#.VkZ15U3ovcs</t>
  </si>
  <si>
    <t>Pasedena</t>
  </si>
  <si>
    <t>Taiyo Nippon Sanso</t>
  </si>
  <si>
    <t>http://www.tn-sanso.co.jp/en/ir/pdf/presentations/20111114ReportonBusinessPerformance.pdf</t>
  </si>
  <si>
    <t>AR</t>
  </si>
  <si>
    <t>Big River Steel</t>
  </si>
  <si>
    <t>Steel</t>
  </si>
  <si>
    <t>http://www.gasworld.com/the-industrial-gas-world-in-2016-part-1/2009726.article</t>
  </si>
  <si>
    <t>gasworld</t>
  </si>
  <si>
    <r>
      <t xml:space="preserve">Hydrogen Analysis Resource Center:  </t>
    </r>
    <r>
      <rPr>
        <b/>
        <i/>
        <sz val="12"/>
        <rFont val="Arial"/>
        <family val="2"/>
      </rPr>
      <t>North American</t>
    </r>
    <r>
      <rPr>
        <i/>
        <sz val="12"/>
        <rFont val="Arial"/>
        <family val="2"/>
      </rPr>
      <t xml:space="preserve"> </t>
    </r>
    <r>
      <rPr>
        <b/>
        <i/>
        <sz val="12"/>
        <rFont val="Arial"/>
        <family val="2"/>
      </rPr>
      <t>Merchant Hydrogen Plant Production Capacities (1000 kg/day or larger)</t>
    </r>
  </si>
  <si>
    <t>Huixquilucan</t>
  </si>
  <si>
    <t>Mexico</t>
  </si>
  <si>
    <t>Toluca</t>
  </si>
  <si>
    <t>Gasworld directory</t>
  </si>
  <si>
    <t>Monterrey</t>
  </si>
  <si>
    <t>Pan American Hydrogen, Inc.</t>
  </si>
  <si>
    <t>http://phydrogen.com/Docs/resources.pdf</t>
  </si>
  <si>
    <t>U.S. after 2014</t>
  </si>
  <si>
    <t>Tenigal</t>
  </si>
  <si>
    <t>Pesqueria</t>
  </si>
  <si>
    <t>http://www.projectsmartexplorer.com/companies-fact-sheets/company?id=13133</t>
  </si>
  <si>
    <t>Project Smart Explorer</t>
  </si>
  <si>
    <t>Millennium/Linde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</si>
</sst>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09]mmmm\ d\,\ yyyy;@"/>
    <numFmt numFmtId="165" formatCode="#,##0.000"/>
  </numFmts>
  <fonts count="22" x14ac:knownFonts="1">
    <font>
      <sz val="10"/>
      <name val="Arial"/>
    </font>
    <font>
      <sz val="10"/>
      <name val="Arial"/>
      <family val="2"/>
    </font>
    <font>
      <b/>
      <sz val="10"/>
      <name val="Arial"/>
      <family val="2"/>
    </font>
    <font>
      <sz val="8"/>
      <name val="Arial"/>
      <family val="2"/>
    </font>
    <font>
      <u/>
      <sz val="10"/>
      <color indexed="12"/>
      <name val="Arial"/>
      <family val="2"/>
    </font>
    <font>
      <i/>
      <sz val="12"/>
      <name val="Arial"/>
      <family val="2"/>
    </font>
    <font>
      <b/>
      <i/>
      <sz val="12"/>
      <name val="Arial"/>
      <family val="2"/>
    </font>
    <font>
      <sz val="12"/>
      <name val="Arial"/>
      <family val="2"/>
    </font>
    <font>
      <sz val="8"/>
      <color indexed="81"/>
      <name val="Tahoma"/>
      <family val="2"/>
    </font>
    <font>
      <b/>
      <sz val="8"/>
      <color indexed="81"/>
      <name val="Tahoma"/>
      <family val="2"/>
    </font>
    <font>
      <b/>
      <sz val="12"/>
      <name val="Arial"/>
      <family val="2"/>
    </font>
    <font>
      <b/>
      <sz val="12"/>
      <color indexed="8"/>
      <name val="Arial"/>
      <family val="2"/>
    </font>
    <font>
      <b/>
      <sz val="11"/>
      <name val="Arial"/>
      <family val="2"/>
    </font>
    <font>
      <sz val="10"/>
      <color indexed="16"/>
      <name val="Times New Roman"/>
      <family val="1"/>
    </font>
    <font>
      <i/>
      <sz val="10"/>
      <name val="Arial"/>
      <family val="2"/>
    </font>
    <font>
      <b/>
      <vertAlign val="superscript"/>
      <sz val="11"/>
      <name val="Arial"/>
      <family val="2"/>
    </font>
    <font>
      <sz val="11"/>
      <name val="Calibri"/>
      <family val="2"/>
    </font>
    <font>
      <sz val="9"/>
      <color indexed="81"/>
      <name val="Tahoma"/>
      <family val="2"/>
    </font>
    <font>
      <b/>
      <sz val="9"/>
      <color indexed="81"/>
      <name val="Tahoma"/>
      <family val="2"/>
    </font>
    <font>
      <sz val="10"/>
      <name val="Arial"/>
      <family val="2"/>
    </font>
    <font>
      <sz val="9"/>
      <color indexed="81"/>
      <name val="Tahoma"/>
      <charset val="1"/>
    </font>
    <font>
      <b/>
      <sz val="9"/>
      <color indexed="81"/>
      <name val="Tahoma"/>
      <charset val="1"/>
    </font>
  </fonts>
  <fills count="8">
    <fill>
      <patternFill patternType="none"/>
    </fill>
    <fill>
      <patternFill patternType="gray125"/>
    </fill>
    <fill>
      <patternFill patternType="solid">
        <fgColor indexed="44"/>
        <bgColor indexed="64"/>
      </patternFill>
    </fill>
    <fill>
      <patternFill patternType="solid">
        <fgColor indexed="52"/>
        <bgColor indexed="64"/>
      </patternFill>
    </fill>
    <fill>
      <patternFill patternType="solid">
        <fgColor rgb="FF92D050"/>
        <bgColor indexed="64"/>
      </patternFill>
    </fill>
    <fill>
      <patternFill patternType="solid">
        <fgColor theme="7" tint="0.39997558519241921"/>
        <bgColor indexed="64"/>
      </patternFill>
    </fill>
    <fill>
      <patternFill patternType="solid">
        <fgColor rgb="FF00B0F0"/>
        <bgColor indexed="64"/>
      </patternFill>
    </fill>
    <fill>
      <patternFill patternType="solid">
        <fgColor theme="6" tint="0.39997558519241921"/>
        <bgColor indexed="64"/>
      </patternFill>
    </fill>
  </fills>
  <borders count="9">
    <border>
      <left/>
      <right/>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s>
  <cellStyleXfs count="3">
    <xf numFmtId="0" fontId="0" fillId="0" borderId="0"/>
    <xf numFmtId="0" fontId="4" fillId="0" borderId="0" applyNumberFormat="0" applyFill="0" applyBorder="0" applyAlignment="0" applyProtection="0">
      <alignment vertical="top"/>
      <protection locked="0"/>
    </xf>
    <xf numFmtId="9" fontId="19" fillId="0" borderId="0" applyFont="0" applyFill="0" applyBorder="0" applyAlignment="0" applyProtection="0"/>
  </cellStyleXfs>
  <cellXfs count="97">
    <xf numFmtId="0" fontId="0" fillId="0" borderId="0" xfId="0"/>
    <xf numFmtId="0" fontId="1" fillId="0" borderId="1" xfId="0" applyFont="1" applyBorder="1" applyAlignment="1">
      <alignment vertical="top"/>
    </xf>
    <xf numFmtId="0" fontId="1" fillId="0" borderId="0" xfId="0" applyFont="1" applyBorder="1" applyAlignment="1">
      <alignment vertical="top"/>
    </xf>
    <xf numFmtId="0" fontId="7" fillId="0" borderId="0" xfId="0" applyFont="1"/>
    <xf numFmtId="0" fontId="1" fillId="0" borderId="0" xfId="0" applyFont="1"/>
    <xf numFmtId="0" fontId="0" fillId="0" borderId="0" xfId="0" applyAlignment="1">
      <alignment horizontal="left"/>
    </xf>
    <xf numFmtId="0" fontId="1" fillId="0" borderId="0" xfId="0" applyFont="1" applyFill="1" applyBorder="1" applyAlignment="1">
      <alignment vertical="top"/>
    </xf>
    <xf numFmtId="0" fontId="0" fillId="0" borderId="0" xfId="0" applyAlignment="1">
      <alignment horizontal="center"/>
    </xf>
    <xf numFmtId="0" fontId="0" fillId="0" borderId="0" xfId="0" applyFill="1" applyBorder="1"/>
    <xf numFmtId="3" fontId="1" fillId="0" borderId="0" xfId="0" applyNumberFormat="1" applyFont="1" applyBorder="1" applyAlignment="1">
      <alignment horizontal="right" vertical="top" wrapText="1"/>
    </xf>
    <xf numFmtId="3" fontId="1" fillId="2" borderId="0" xfId="0" applyNumberFormat="1" applyFont="1" applyFill="1" applyBorder="1" applyAlignment="1">
      <alignment horizontal="right" vertical="top" wrapText="1"/>
    </xf>
    <xf numFmtId="3" fontId="2" fillId="2" borderId="0" xfId="0" applyNumberFormat="1" applyFont="1" applyFill="1" applyBorder="1" applyAlignment="1">
      <alignment horizontal="right" vertical="top" wrapText="1"/>
    </xf>
    <xf numFmtId="0" fontId="2" fillId="0" borderId="0" xfId="0" applyFont="1"/>
    <xf numFmtId="3" fontId="0" fillId="0" borderId="0" xfId="0" applyNumberFormat="1"/>
    <xf numFmtId="0" fontId="4" fillId="0" borderId="0" xfId="1" applyAlignment="1" applyProtection="1"/>
    <xf numFmtId="0" fontId="0" fillId="0" borderId="0" xfId="0" applyBorder="1" applyAlignment="1">
      <alignment horizontal="center"/>
    </xf>
    <xf numFmtId="0" fontId="2" fillId="0" borderId="0" xfId="0" applyFont="1" applyFill="1" applyBorder="1" applyAlignment="1">
      <alignment horizontal="center" vertical="top"/>
    </xf>
    <xf numFmtId="3" fontId="2" fillId="0" borderId="0" xfId="0" applyNumberFormat="1" applyFont="1" applyFill="1" applyBorder="1" applyAlignment="1">
      <alignment horizontal="right" vertical="top" wrapText="1"/>
    </xf>
    <xf numFmtId="0" fontId="0" fillId="0" borderId="0" xfId="0" applyFill="1" applyAlignment="1">
      <alignment horizontal="center"/>
    </xf>
    <xf numFmtId="0" fontId="0" fillId="0" borderId="0" xfId="0" applyFill="1"/>
    <xf numFmtId="0" fontId="4" fillId="0" borderId="0" xfId="1" applyFill="1" applyAlignment="1" applyProtection="1"/>
    <xf numFmtId="164" fontId="0" fillId="0" borderId="0" xfId="0" applyNumberFormat="1" applyAlignment="1">
      <alignment horizontal="left"/>
    </xf>
    <xf numFmtId="0" fontId="10" fillId="3" borderId="0" xfId="0" applyFont="1" applyFill="1"/>
    <xf numFmtId="0" fontId="10" fillId="3" borderId="0" xfId="0" applyFont="1" applyFill="1" applyAlignment="1">
      <alignment horizontal="center"/>
    </xf>
    <xf numFmtId="0" fontId="1" fillId="0" borderId="1" xfId="0" applyFont="1" applyFill="1" applyBorder="1" applyAlignment="1">
      <alignment vertical="top"/>
    </xf>
    <xf numFmtId="3" fontId="1" fillId="0" borderId="0" xfId="0" applyNumberFormat="1" applyFont="1" applyFill="1" applyBorder="1" applyAlignment="1">
      <alignment horizontal="right" vertical="top" wrapText="1"/>
    </xf>
    <xf numFmtId="0" fontId="1" fillId="0" borderId="0" xfId="0" applyFont="1" applyFill="1" applyBorder="1" applyAlignment="1">
      <alignment horizontal="left" vertical="top"/>
    </xf>
    <xf numFmtId="0" fontId="1" fillId="0" borderId="1" xfId="0" applyFont="1" applyFill="1" applyBorder="1" applyAlignment="1">
      <alignment horizontal="left" vertical="top"/>
    </xf>
    <xf numFmtId="0" fontId="0" fillId="0" borderId="2" xfId="0" applyBorder="1" applyAlignment="1">
      <alignment horizontal="center"/>
    </xf>
    <xf numFmtId="0" fontId="0" fillId="0" borderId="0" xfId="0" applyFill="1" applyBorder="1" applyAlignment="1">
      <alignment horizontal="center"/>
    </xf>
    <xf numFmtId="0" fontId="0" fillId="0" borderId="2" xfId="0" applyFill="1" applyBorder="1" applyAlignment="1">
      <alignment horizontal="center"/>
    </xf>
    <xf numFmtId="0" fontId="0" fillId="2" borderId="0" xfId="0" applyFill="1" applyBorder="1" applyAlignment="1">
      <alignment horizontal="center"/>
    </xf>
    <xf numFmtId="0" fontId="0" fillId="2" borderId="2" xfId="0" applyFill="1" applyBorder="1" applyAlignment="1">
      <alignment horizontal="center"/>
    </xf>
    <xf numFmtId="3" fontId="2" fillId="2" borderId="3" xfId="0" applyNumberFormat="1" applyFont="1" applyFill="1" applyBorder="1" applyAlignment="1">
      <alignment horizontal="right" vertical="top" wrapText="1"/>
    </xf>
    <xf numFmtId="0" fontId="0" fillId="2" borderId="3" xfId="0" applyFill="1" applyBorder="1" applyAlignment="1">
      <alignment horizontal="center"/>
    </xf>
    <xf numFmtId="0" fontId="0" fillId="2" borderId="4" xfId="0" applyFill="1" applyBorder="1" applyAlignment="1">
      <alignment horizont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6" xfId="0" applyFont="1" applyBorder="1" applyAlignment="1">
      <alignment horizontal="center" vertical="center" wrapText="1"/>
    </xf>
    <xf numFmtId="0" fontId="12" fillId="0" borderId="7" xfId="0" applyFont="1" applyFill="1" applyBorder="1" applyAlignment="1">
      <alignment horizontal="center" vertical="center" wrapText="1"/>
    </xf>
    <xf numFmtId="0" fontId="14" fillId="0" borderId="0" xfId="0" applyFont="1"/>
    <xf numFmtId="0" fontId="16" fillId="0" borderId="0" xfId="0" applyFont="1"/>
    <xf numFmtId="0" fontId="0" fillId="0" borderId="0" xfId="0" applyFont="1" applyFill="1" applyBorder="1"/>
    <xf numFmtId="0" fontId="1" fillId="0" borderId="2" xfId="0" applyFont="1" applyFill="1" applyBorder="1" applyAlignment="1">
      <alignment horizontal="center"/>
    </xf>
    <xf numFmtId="0" fontId="1" fillId="0" borderId="0" xfId="0" applyFont="1" applyFill="1" applyBorder="1" applyAlignment="1">
      <alignment horizontal="center"/>
    </xf>
    <xf numFmtId="0" fontId="0" fillId="0" borderId="0" xfId="0" applyFont="1" applyFill="1"/>
    <xf numFmtId="0" fontId="1" fillId="0" borderId="0" xfId="0" applyFont="1" applyFill="1"/>
    <xf numFmtId="3" fontId="0" fillId="0" borderId="0" xfId="0" applyNumberFormat="1" applyFill="1"/>
    <xf numFmtId="0" fontId="1" fillId="0" borderId="0" xfId="0" applyFont="1" applyFill="1" applyBorder="1"/>
    <xf numFmtId="3" fontId="0" fillId="0" borderId="0" xfId="0" applyNumberFormat="1" applyFill="1" applyBorder="1" applyAlignment="1">
      <alignment horizontal="center"/>
    </xf>
    <xf numFmtId="0" fontId="2" fillId="2" borderId="3" xfId="0" applyFont="1" applyFill="1" applyBorder="1" applyAlignment="1">
      <alignment horizontal="center" vertical="top"/>
    </xf>
    <xf numFmtId="0" fontId="2" fillId="2" borderId="0" xfId="0" applyFont="1" applyFill="1" applyBorder="1" applyAlignment="1">
      <alignment horizontal="center" vertical="top"/>
    </xf>
    <xf numFmtId="3" fontId="1" fillId="0" borderId="0" xfId="0" applyNumberFormat="1" applyFont="1" applyFill="1" applyBorder="1" applyAlignment="1">
      <alignment horizontal="center"/>
    </xf>
    <xf numFmtId="0" fontId="0" fillId="0" borderId="0" xfId="0" applyBorder="1" applyAlignment="1">
      <alignment horizontal="center"/>
    </xf>
    <xf numFmtId="0" fontId="0" fillId="0" borderId="2" xfId="0" applyBorder="1" applyAlignment="1">
      <alignment horizontal="center"/>
    </xf>
    <xf numFmtId="3" fontId="2" fillId="0" borderId="0" xfId="0" applyNumberFormat="1" applyFont="1" applyFill="1" applyAlignment="1">
      <alignment horizontal="right"/>
    </xf>
    <xf numFmtId="3" fontId="2" fillId="0" borderId="0" xfId="0" applyNumberFormat="1" applyFont="1" applyAlignment="1">
      <alignment horizontal="right"/>
    </xf>
    <xf numFmtId="0" fontId="2" fillId="2" borderId="3" xfId="0" applyFont="1" applyFill="1" applyBorder="1" applyAlignment="1">
      <alignment horizontal="center" vertical="top"/>
    </xf>
    <xf numFmtId="0" fontId="2" fillId="2" borderId="0" xfId="0" applyFont="1" applyFill="1" applyBorder="1" applyAlignment="1">
      <alignment horizontal="center" vertical="top"/>
    </xf>
    <xf numFmtId="0" fontId="12" fillId="0" borderId="0" xfId="0" applyFont="1" applyFill="1" applyBorder="1" applyAlignment="1">
      <alignment horizontal="center" vertical="center" wrapText="1"/>
    </xf>
    <xf numFmtId="0" fontId="1" fillId="0" borderId="0" xfId="0" applyFont="1" applyBorder="1" applyAlignment="1">
      <alignment horizontal="center" vertical="top"/>
    </xf>
    <xf numFmtId="0" fontId="1" fillId="0" borderId="0" xfId="0" applyFont="1" applyFill="1" applyBorder="1" applyAlignment="1">
      <alignment horizontal="center" vertical="top"/>
    </xf>
    <xf numFmtId="0" fontId="0" fillId="0" borderId="0" xfId="0" applyFont="1" applyFill="1" applyBorder="1" applyAlignment="1">
      <alignment horizontal="center"/>
    </xf>
    <xf numFmtId="0" fontId="1" fillId="0" borderId="0" xfId="0" applyFont="1" applyFill="1" applyBorder="1" applyAlignment="1">
      <alignment horizontal="left"/>
    </xf>
    <xf numFmtId="0" fontId="0" fillId="0" borderId="0" xfId="0" applyBorder="1" applyAlignment="1">
      <alignment horizontal="center"/>
    </xf>
    <xf numFmtId="165" fontId="1" fillId="0" borderId="0" xfId="0" applyNumberFormat="1" applyFont="1" applyFill="1" applyBorder="1" applyAlignment="1">
      <alignment horizontal="right" vertical="top" wrapText="1"/>
    </xf>
    <xf numFmtId="3" fontId="0" fillId="0" borderId="0" xfId="0" applyNumberFormat="1" applyAlignment="1">
      <alignment horizontal="left"/>
    </xf>
    <xf numFmtId="9" fontId="2" fillId="0" borderId="0" xfId="2" applyFont="1" applyAlignment="1">
      <alignment horizontal="center"/>
    </xf>
    <xf numFmtId="9" fontId="2" fillId="0" borderId="0" xfId="2" applyNumberFormat="1" applyFont="1" applyFill="1" applyAlignment="1">
      <alignment horizontal="center"/>
    </xf>
    <xf numFmtId="3" fontId="2" fillId="4" borderId="0" xfId="0" applyNumberFormat="1" applyFont="1" applyFill="1" applyAlignment="1">
      <alignment horizontal="right"/>
    </xf>
    <xf numFmtId="3" fontId="2" fillId="5" borderId="0" xfId="0" applyNumberFormat="1" applyFont="1" applyFill="1" applyAlignment="1">
      <alignment horizontal="right"/>
    </xf>
    <xf numFmtId="3" fontId="2" fillId="6" borderId="0" xfId="0" applyNumberFormat="1" applyFont="1" applyFill="1" applyAlignment="1">
      <alignment horizontal="right"/>
    </xf>
    <xf numFmtId="3" fontId="2" fillId="7" borderId="0" xfId="0" applyNumberFormat="1" applyFont="1" applyFill="1" applyAlignment="1">
      <alignment horizontal="right"/>
    </xf>
    <xf numFmtId="2" fontId="0" fillId="0" borderId="0" xfId="0" applyNumberFormat="1"/>
    <xf numFmtId="1" fontId="0" fillId="0" borderId="0" xfId="0" applyNumberFormat="1"/>
    <xf numFmtId="0" fontId="2" fillId="2" borderId="8" xfId="0" applyFont="1" applyFill="1" applyBorder="1" applyAlignment="1">
      <alignment horizontal="center" vertical="top"/>
    </xf>
    <xf numFmtId="0" fontId="2" fillId="2" borderId="3" xfId="0" applyFont="1" applyFill="1" applyBorder="1" applyAlignment="1">
      <alignment horizontal="center" vertical="top"/>
    </xf>
    <xf numFmtId="0" fontId="0" fillId="0" borderId="1" xfId="0" applyBorder="1" applyAlignment="1">
      <alignment horizontal="center"/>
    </xf>
    <xf numFmtId="0" fontId="0" fillId="0" borderId="0" xfId="0" applyBorder="1" applyAlignment="1">
      <alignment horizontal="center"/>
    </xf>
    <xf numFmtId="0" fontId="2" fillId="2" borderId="1" xfId="0" applyFont="1" applyFill="1" applyBorder="1" applyAlignment="1">
      <alignment horizontal="center" vertical="top"/>
    </xf>
    <xf numFmtId="0" fontId="2" fillId="2" borderId="0" xfId="0" applyFont="1" applyFill="1" applyBorder="1" applyAlignment="1">
      <alignment horizontal="center" vertical="top"/>
    </xf>
    <xf numFmtId="0" fontId="5" fillId="3" borderId="5" xfId="0" applyFont="1" applyFill="1" applyBorder="1" applyAlignment="1">
      <alignment horizontal="left" wrapText="1"/>
    </xf>
    <xf numFmtId="0" fontId="5" fillId="3" borderId="6" xfId="0" applyFont="1" applyFill="1" applyBorder="1" applyAlignment="1">
      <alignment horizontal="left" wrapText="1"/>
    </xf>
    <xf numFmtId="0" fontId="5" fillId="3" borderId="7" xfId="0" applyFont="1" applyFill="1" applyBorder="1" applyAlignment="1">
      <alignment horizontal="left" wrapText="1"/>
    </xf>
    <xf numFmtId="0" fontId="10" fillId="3" borderId="1" xfId="0" applyFont="1" applyFill="1" applyBorder="1" applyAlignment="1">
      <alignment horizontal="center"/>
    </xf>
    <xf numFmtId="0" fontId="10" fillId="3" borderId="0" xfId="0" applyFont="1" applyFill="1" applyBorder="1" applyAlignment="1">
      <alignment horizontal="center"/>
    </xf>
    <xf numFmtId="0" fontId="10" fillId="3" borderId="2" xfId="0" applyFont="1" applyFill="1" applyBorder="1" applyAlignment="1">
      <alignment horizontal="center"/>
    </xf>
    <xf numFmtId="0" fontId="10" fillId="3" borderId="1" xfId="0" applyFont="1" applyFill="1" applyBorder="1" applyAlignment="1">
      <alignment horizontal="center" vertical="top"/>
    </xf>
    <xf numFmtId="0" fontId="10" fillId="3" borderId="0" xfId="0" applyFont="1" applyFill="1" applyBorder="1" applyAlignment="1">
      <alignment horizontal="center" vertical="top"/>
    </xf>
    <xf numFmtId="0" fontId="10" fillId="3" borderId="2" xfId="0" applyFont="1" applyFill="1" applyBorder="1" applyAlignment="1">
      <alignment horizontal="center" vertical="top"/>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2" fillId="0" borderId="1" xfId="0" applyFont="1" applyBorder="1" applyAlignment="1">
      <alignment horizontal="center" vertical="center"/>
    </xf>
    <xf numFmtId="0" fontId="2" fillId="0" borderId="0" xfId="0" applyFont="1" applyBorder="1" applyAlignment="1">
      <alignment horizontal="center" vertical="center"/>
    </xf>
    <xf numFmtId="0" fontId="2" fillId="0" borderId="2" xfId="0" applyFont="1" applyBorder="1" applyAlignment="1">
      <alignment horizontal="center" vertical="center"/>
    </xf>
    <xf numFmtId="0" fontId="0" fillId="0" borderId="2" xfId="0" applyBorder="1" applyAlignment="1">
      <alignment horizontal="center"/>
    </xf>
  </cellXfs>
  <cellStyles count="3">
    <cellStyle name="Hyperlink" xfId="1" builtinId="8"/>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http://www.earthtimes.org/articles/show/air-products-to-build-new,402365.shtml" TargetMode="External"/><Relationship Id="rId18" Type="http://schemas.openxmlformats.org/officeDocument/2006/relationships/hyperlink" Target="http://www.ehumanrights.org/docs/Mossville_Amended_Petition_and_Observations_on_US_2008.pdf" TargetMode="External"/><Relationship Id="rId26" Type="http://schemas.openxmlformats.org/officeDocument/2006/relationships/hyperlink" Target="http://www.airproducts.com/industries/Transportation/Automotive/Hydrogen-Powered-Automobiles/projects.aspx" TargetMode="External"/><Relationship Id="rId39" Type="http://schemas.openxmlformats.org/officeDocument/2006/relationships/hyperlink" Target="http://www.icis.com/Articles/2000/07/17/117277/air-liquide-doubles-hydrogen-capacity-at-texas-site.html" TargetMode="External"/><Relationship Id="rId21" Type="http://schemas.openxmlformats.org/officeDocument/2006/relationships/hyperlink" Target="http://www.h2journal.com/displaynews.php?NewsID=629&amp;" TargetMode="External"/><Relationship Id="rId34" Type="http://schemas.openxmlformats.org/officeDocument/2006/relationships/hyperlink" Target="http://ntrs.nasa.gov/archive/nasa/casi.ntrs.nasa.gov/20030002783_2002160028.pdf" TargetMode="External"/><Relationship Id="rId42" Type="http://schemas.openxmlformats.org/officeDocument/2006/relationships/hyperlink" Target="http://www.allbusiness.com/north-america/united-states-ohio-metro-areas-toledo/905618-1.html" TargetMode="External"/><Relationship Id="rId7" Type="http://schemas.openxmlformats.org/officeDocument/2006/relationships/hyperlink" Target="http://www.weststart.org/info/newsnotes/nn_detail.php?id=1891" TargetMode="External"/><Relationship Id="rId2" Type="http://schemas.openxmlformats.org/officeDocument/2006/relationships/hyperlink" Target="http://www.hydrogenassociation.org/general/fuelingSearch.asp" TargetMode="External"/><Relationship Id="rId16" Type="http://schemas.openxmlformats.org/officeDocument/2006/relationships/hyperlink" Target="http://www.poweronline.com/article.mvc/BOC-gases-completes-hydrogen-plant-0001?VNETCOOKIE=NO" TargetMode="External"/><Relationship Id="rId29" Type="http://schemas.openxmlformats.org/officeDocument/2006/relationships/hyperlink" Target="http://www.praxair.com/praxair.nsf/AllContent/5EA56CFDB6DB6A8285256FC4005FA1A3?OpenDocument" TargetMode="External"/><Relationship Id="rId1" Type="http://schemas.openxmlformats.org/officeDocument/2006/relationships/hyperlink" Target="http://www.the-innovation-group.com/welcome.htm" TargetMode="External"/><Relationship Id="rId6" Type="http://schemas.openxmlformats.org/officeDocument/2006/relationships/hyperlink" Target="http://www.bizjournals.com/pacific/stories/2008/08/18/daily35.html" TargetMode="External"/><Relationship Id="rId11" Type="http://schemas.openxmlformats.org/officeDocument/2006/relationships/hyperlink" Target="http://financialreports.linde.com/2006/ar/lindeannual/future/hydrogen.html" TargetMode="External"/><Relationship Id="rId24" Type="http://schemas.openxmlformats.org/officeDocument/2006/relationships/hyperlink" Target="http://www.airproducts.com/H2energy" TargetMode="External"/><Relationship Id="rId32" Type="http://schemas.openxmlformats.org/officeDocument/2006/relationships/hyperlink" Target="http://www.kt-met.com/en/business/hydrogen-syngas-technology/hydrogen-january-2015/view" TargetMode="External"/><Relationship Id="rId37" Type="http://schemas.openxmlformats.org/officeDocument/2006/relationships/hyperlink" Target="http://web.caller.com/autoconv/bizlocal98/bizlocal56.html" TargetMode="External"/><Relationship Id="rId40" Type="http://schemas.openxmlformats.org/officeDocument/2006/relationships/hyperlink" Target="http://www.prnewswire.com/news-releases/air-liquide-expands-its-hydrogen-production-and-distribution-in-south-texas-72387162.html" TargetMode="External"/><Relationship Id="rId45" Type="http://schemas.openxmlformats.org/officeDocument/2006/relationships/vmlDrawing" Target="../drawings/vmlDrawing2.vml"/><Relationship Id="rId5" Type="http://schemas.openxmlformats.org/officeDocument/2006/relationships/hyperlink" Target="http://www.pncequity.com/news_200510.html" TargetMode="External"/><Relationship Id="rId15" Type="http://schemas.openxmlformats.org/officeDocument/2006/relationships/hyperlink" Target="http://www.allbusiness.com/company-activities-management/company-locations/7083972-1.html" TargetMode="External"/><Relationship Id="rId23" Type="http://schemas.openxmlformats.org/officeDocument/2006/relationships/hyperlink" Target="http://www.us.airliquide.com/en/rss/california-air-liquide-starts-up-hydrogen-unit-for-cleaner-fuels.html" TargetMode="External"/><Relationship Id="rId28" Type="http://schemas.openxmlformats.org/officeDocument/2006/relationships/hyperlink" Target="http://www.us.airliquide.com/en/media-center/press-releases/air-liquide-announces-projects-in-freeport-texas.html" TargetMode="External"/><Relationship Id="rId36" Type="http://schemas.openxmlformats.org/officeDocument/2006/relationships/hyperlink" Target="http://www.thefreelibrary.com/Praxair+Signs+Conoco+to+$200M+Contract,+Expands+Gulf+Coast+Hydrogen...-a020806312" TargetMode="External"/><Relationship Id="rId10" Type="http://schemas.openxmlformats.org/officeDocument/2006/relationships/hyperlink" Target="http://ascension-caer.org/airproducts.htm" TargetMode="External"/><Relationship Id="rId19" Type="http://schemas.openxmlformats.org/officeDocument/2006/relationships/hyperlink" Target="http://deq.louisiana.gov/portal/Portals/0/permits/PermitApplicationsReceived/files/appsthru-9-30-07.pdf" TargetMode="External"/><Relationship Id="rId31" Type="http://schemas.openxmlformats.org/officeDocument/2006/relationships/hyperlink" Target="http://www.praxair.com/~/media/North%20America/US/Documents/Reports%20Papers%20Case%20Studies%20and%20Presentations/Investors/Investor%20Presentations/2011/2011_Investor_Day.ashx" TargetMode="External"/><Relationship Id="rId44" Type="http://schemas.openxmlformats.org/officeDocument/2006/relationships/printerSettings" Target="../printerSettings/printerSettings2.bin"/><Relationship Id="rId4" Type="http://schemas.openxmlformats.org/officeDocument/2006/relationships/hyperlink" Target="http://www.netl.doe.gov/technologies/coalpower/gasification/database/GASIF2007.xls" TargetMode="External"/><Relationship Id="rId9" Type="http://schemas.openxmlformats.org/officeDocument/2006/relationships/hyperlink" Target="http://www.globalsecurity.org/space/facility/michoud-ap.htm" TargetMode="External"/><Relationship Id="rId14" Type="http://schemas.openxmlformats.org/officeDocument/2006/relationships/hyperlink" Target="http://www.highbeam.com/doc/1G1-87869154.html" TargetMode="External"/><Relationship Id="rId22" Type="http://schemas.openxmlformats.org/officeDocument/2006/relationships/hyperlink" Target="http://www.us.airliquide.com/en/rss/air-liquide-breaks-ground-for-gulf-coast-hydrogen-smr.html" TargetMode="External"/><Relationship Id="rId27" Type="http://schemas.openxmlformats.org/officeDocument/2006/relationships/hyperlink" Target="http://www.airliquide.com/file/otherelementcontent/pj/2006-press_kit_hydrogen-en58778.pdf" TargetMode="External"/><Relationship Id="rId30" Type="http://schemas.openxmlformats.org/officeDocument/2006/relationships/hyperlink" Target="http://www.praxair.com/praxair.nsf/0/785677D2580ABB8585256EDE007A8D7C?OpenDocument" TargetMode="External"/><Relationship Id="rId35" Type="http://schemas.openxmlformats.org/officeDocument/2006/relationships/hyperlink" Target="http://www.theleafchronicle.com/article/20110708/NEWS01/110708003/Company-plans-build-hydrogen-plant-Clarksville?odyssey=tab%7Ctopnews%7Ctext%7CFRONTPAGE" TargetMode="External"/><Relationship Id="rId43" Type="http://schemas.openxmlformats.org/officeDocument/2006/relationships/hyperlink" Target="http://www.sarnialambton.on.ca/main/ns/55/doc/50/lang/EN" TargetMode="External"/><Relationship Id="rId8" Type="http://schemas.openxmlformats.org/officeDocument/2006/relationships/hyperlink" Target="http://www.spipb.com/en/choose/business/companies_located_in_the_park/hydrogenal/" TargetMode="External"/><Relationship Id="rId3" Type="http://schemas.openxmlformats.org/officeDocument/2006/relationships/hyperlink" Target="http://www.nationalhydrogenassociation.org/newsletter/ad11prax.htm" TargetMode="External"/><Relationship Id="rId12" Type="http://schemas.openxmlformats.org/officeDocument/2006/relationships/hyperlink" Target="http://www.industrynet.com/info.asp?CID=81790" TargetMode="External"/><Relationship Id="rId17" Type="http://schemas.openxmlformats.org/officeDocument/2006/relationships/hyperlink" Target="http://www.jcgllc.com/constructionawards.htm" TargetMode="External"/><Relationship Id="rId25" Type="http://schemas.openxmlformats.org/officeDocument/2006/relationships/hyperlink" Target="http://www.airproducts.com/microsite/h2-pipeline/pdf/hydrogen-capabilities-overview-072512.pdf" TargetMode="External"/><Relationship Id="rId33" Type="http://schemas.openxmlformats.org/officeDocument/2006/relationships/hyperlink" Target="http://www.gasworld.com/" TargetMode="External"/><Relationship Id="rId38" Type="http://schemas.openxmlformats.org/officeDocument/2006/relationships/hyperlink" Target="http://www.caller2.com/busarch/bus1016.htm" TargetMode="External"/><Relationship Id="rId46" Type="http://schemas.openxmlformats.org/officeDocument/2006/relationships/comments" Target="../comments2.xml"/><Relationship Id="rId20" Type="http://schemas.openxmlformats.org/officeDocument/2006/relationships/hyperlink" Target="http://www.airproducts.com/Invest/presentation_archives.htm" TargetMode="External"/><Relationship Id="rId41" Type="http://schemas.openxmlformats.org/officeDocument/2006/relationships/hyperlink" Target="http://www.thefreelibrary.com/Coastal+to+construct+ammonia+plant+at+Freeport,+Texas%3B+Air+Liquide...-a018743854"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Z211"/>
  <sheetViews>
    <sheetView tabSelected="1" topLeftCell="B1" zoomScaleNormal="100" workbookViewId="0">
      <pane ySplit="3" topLeftCell="A106" activePane="bottomLeft" state="frozen"/>
      <selection pane="bottomLeft" activeCell="M124" sqref="M124"/>
    </sheetView>
  </sheetViews>
  <sheetFormatPr defaultRowHeight="12.75" x14ac:dyDescent="0.2"/>
  <cols>
    <col min="1" max="1" width="20.7109375" customWidth="1"/>
    <col min="2" max="2" width="15.7109375" customWidth="1"/>
    <col min="3" max="4" width="10.7109375" customWidth="1"/>
    <col min="5" max="5" width="12.7109375" customWidth="1"/>
    <col min="6" max="6" width="14.85546875" customWidth="1"/>
    <col min="7" max="7" width="12.42578125" customWidth="1"/>
    <col min="8" max="8" width="10.7109375" customWidth="1"/>
    <col min="9" max="9" width="12.7109375" style="5" customWidth="1"/>
    <col min="10" max="10" width="10.7109375" customWidth="1"/>
    <col min="11" max="11" width="16.7109375" style="7" customWidth="1"/>
    <col min="12" max="12" width="11" style="7" customWidth="1"/>
    <col min="15" max="15" width="9.28515625" bestFit="1" customWidth="1"/>
    <col min="16" max="19" width="9.28515625" customWidth="1"/>
    <col min="20" max="20" width="9.140625" bestFit="1" customWidth="1"/>
    <col min="21" max="24" width="9.140625" customWidth="1"/>
    <col min="25" max="29" width="11.140625" customWidth="1"/>
    <col min="30" max="34" width="9.42578125" customWidth="1"/>
    <col min="35" max="35" width="9.28515625" bestFit="1" customWidth="1"/>
    <col min="36" max="39" width="9.28515625" customWidth="1"/>
    <col min="40" max="40" width="9.28515625" bestFit="1" customWidth="1"/>
  </cols>
  <sheetData>
    <row r="1" spans="1:40" s="3" customFormat="1" ht="47.25" customHeight="1" thickBot="1" x14ac:dyDescent="0.25">
      <c r="A1" s="81" t="s">
        <v>578</v>
      </c>
      <c r="B1" s="82"/>
      <c r="C1" s="82"/>
      <c r="D1" s="82"/>
      <c r="E1" s="82"/>
      <c r="F1" s="82"/>
      <c r="G1" s="82"/>
      <c r="H1" s="82"/>
      <c r="I1" s="82"/>
      <c r="J1" s="82"/>
      <c r="K1" s="82"/>
      <c r="L1" s="83"/>
    </row>
    <row r="2" spans="1:40" ht="13.5" thickBot="1" x14ac:dyDescent="0.25">
      <c r="A2" s="90"/>
      <c r="B2" s="91"/>
      <c r="C2" s="91"/>
      <c r="D2" s="91"/>
      <c r="E2" s="91"/>
      <c r="F2" s="91"/>
      <c r="G2" s="91"/>
      <c r="H2" s="91"/>
      <c r="I2" s="91"/>
      <c r="J2" s="91"/>
      <c r="K2" s="91"/>
      <c r="L2" s="92"/>
    </row>
    <row r="3" spans="1:40" s="4" customFormat="1" ht="44.25" customHeight="1" thickBot="1" x14ac:dyDescent="0.25">
      <c r="A3" s="36" t="s">
        <v>3</v>
      </c>
      <c r="B3" s="37" t="s">
        <v>6</v>
      </c>
      <c r="C3" s="38" t="s">
        <v>32</v>
      </c>
      <c r="D3" s="38" t="s">
        <v>471</v>
      </c>
      <c r="E3" s="38" t="s">
        <v>458</v>
      </c>
      <c r="F3" s="38" t="s">
        <v>379</v>
      </c>
      <c r="G3" s="38" t="s">
        <v>383</v>
      </c>
      <c r="H3" s="38" t="s">
        <v>227</v>
      </c>
      <c r="I3" s="38" t="s">
        <v>136</v>
      </c>
      <c r="J3" s="38" t="s">
        <v>76</v>
      </c>
      <c r="K3" s="38" t="s">
        <v>360</v>
      </c>
      <c r="L3" s="39" t="s">
        <v>134</v>
      </c>
      <c r="O3" s="59"/>
    </row>
    <row r="4" spans="1:40" s="4" customFormat="1" ht="15" customHeight="1" x14ac:dyDescent="0.2">
      <c r="A4" s="93"/>
      <c r="B4" s="94"/>
      <c r="C4" s="94"/>
      <c r="D4" s="94"/>
      <c r="E4" s="94"/>
      <c r="F4" s="94"/>
      <c r="G4" s="94"/>
      <c r="H4" s="94"/>
      <c r="I4" s="94"/>
      <c r="J4" s="94"/>
      <c r="K4" s="94"/>
      <c r="L4" s="95"/>
    </row>
    <row r="5" spans="1:40" ht="15.75" x14ac:dyDescent="0.25">
      <c r="A5" s="84" t="s">
        <v>374</v>
      </c>
      <c r="B5" s="85"/>
      <c r="C5" s="85"/>
      <c r="D5" s="85"/>
      <c r="E5" s="85"/>
      <c r="F5" s="85"/>
      <c r="G5" s="85"/>
      <c r="H5" s="85"/>
      <c r="I5" s="85"/>
      <c r="J5" s="85"/>
      <c r="K5" s="85"/>
      <c r="L5" s="86"/>
      <c r="O5" s="12"/>
      <c r="P5" s="12"/>
      <c r="Q5" s="12"/>
      <c r="R5" s="12"/>
      <c r="S5" s="12"/>
      <c r="T5" s="12"/>
      <c r="U5" s="12"/>
      <c r="V5" s="12"/>
      <c r="W5" s="12"/>
      <c r="X5" s="12"/>
      <c r="Y5" s="12"/>
      <c r="Z5" s="12"/>
      <c r="AA5" s="12"/>
      <c r="AB5" s="12"/>
      <c r="AC5" s="12"/>
      <c r="AD5" s="12"/>
      <c r="AE5" s="12"/>
      <c r="AF5" s="12"/>
      <c r="AG5" s="12"/>
      <c r="AH5" s="12"/>
      <c r="AI5" s="12"/>
      <c r="AJ5" s="12"/>
      <c r="AK5" s="12"/>
      <c r="AL5" s="12"/>
      <c r="AM5" s="12"/>
      <c r="AN5" s="12"/>
    </row>
    <row r="6" spans="1:40" x14ac:dyDescent="0.2">
      <c r="A6" s="1" t="s">
        <v>432</v>
      </c>
      <c r="B6" s="2" t="s">
        <v>433</v>
      </c>
      <c r="C6" s="2" t="s">
        <v>233</v>
      </c>
      <c r="D6" s="2"/>
      <c r="E6" s="60" t="s">
        <v>459</v>
      </c>
      <c r="F6" s="60" t="s">
        <v>434</v>
      </c>
      <c r="G6" s="60" t="s">
        <v>434</v>
      </c>
      <c r="H6" s="13">
        <f t="shared" ref="H6:H15" si="0">I6*1000/24/3.2808^3*273.15/288.706</f>
        <v>4632.5524878526203</v>
      </c>
      <c r="I6" s="9">
        <f>I7*J6/J7</f>
        <v>4149.7837338035706</v>
      </c>
      <c r="J6" s="9">
        <v>10000</v>
      </c>
      <c r="K6" s="53">
        <v>118</v>
      </c>
      <c r="L6" s="54">
        <v>2016</v>
      </c>
    </row>
    <row r="7" spans="1:40" x14ac:dyDescent="0.2">
      <c r="A7" s="1" t="s">
        <v>11</v>
      </c>
      <c r="B7" s="2" t="s">
        <v>24</v>
      </c>
      <c r="C7" s="2" t="s">
        <v>12</v>
      </c>
      <c r="D7" s="2" t="s">
        <v>462</v>
      </c>
      <c r="E7" s="60" t="s">
        <v>459</v>
      </c>
      <c r="F7" s="60" t="s">
        <v>434</v>
      </c>
      <c r="G7" s="60" t="s">
        <v>434</v>
      </c>
      <c r="H7" s="13">
        <f t="shared" si="0"/>
        <v>2567.5725304111406</v>
      </c>
      <c r="I7" s="9">
        <v>2300</v>
      </c>
      <c r="J7" s="9">
        <f t="shared" ref="J7:J16" si="1">I7/0.7302/519.69*2.016/2.2046*1000</f>
        <v>5542.457505109277</v>
      </c>
      <c r="K7" s="15" t="s">
        <v>200</v>
      </c>
      <c r="L7" s="28">
        <v>1986</v>
      </c>
    </row>
    <row r="8" spans="1:40" x14ac:dyDescent="0.2">
      <c r="A8" s="24" t="s">
        <v>5</v>
      </c>
      <c r="B8" s="6" t="s">
        <v>7</v>
      </c>
      <c r="C8" s="6" t="s">
        <v>8</v>
      </c>
      <c r="D8" s="6" t="s">
        <v>462</v>
      </c>
      <c r="E8" s="60" t="s">
        <v>459</v>
      </c>
      <c r="F8" s="60" t="s">
        <v>434</v>
      </c>
      <c r="G8" s="60" t="s">
        <v>434</v>
      </c>
      <c r="H8" s="13">
        <f t="shared" si="0"/>
        <v>29415.45051144938</v>
      </c>
      <c r="I8" s="25">
        <v>26350</v>
      </c>
      <c r="J8" s="25">
        <f t="shared" si="1"/>
        <v>63497.284895491059</v>
      </c>
      <c r="K8" s="29" t="s">
        <v>202</v>
      </c>
      <c r="L8" s="30">
        <v>1966</v>
      </c>
    </row>
    <row r="9" spans="1:40" x14ac:dyDescent="0.2">
      <c r="A9" s="24" t="s">
        <v>5</v>
      </c>
      <c r="B9" s="6" t="s">
        <v>23</v>
      </c>
      <c r="C9" s="6" t="s">
        <v>14</v>
      </c>
      <c r="D9" s="6" t="s">
        <v>470</v>
      </c>
      <c r="E9" s="60" t="s">
        <v>459</v>
      </c>
      <c r="F9" s="60" t="s">
        <v>434</v>
      </c>
      <c r="G9" s="60" t="s">
        <v>434</v>
      </c>
      <c r="H9" s="13">
        <f t="shared" si="0"/>
        <v>12837.862652055705</v>
      </c>
      <c r="I9" s="25">
        <v>11500</v>
      </c>
      <c r="J9" s="25">
        <f t="shared" si="1"/>
        <v>27712.28752554638</v>
      </c>
      <c r="K9" s="29" t="s">
        <v>205</v>
      </c>
      <c r="L9" s="30">
        <v>1983</v>
      </c>
    </row>
    <row r="10" spans="1:40" x14ac:dyDescent="0.2">
      <c r="A10" s="24" t="s">
        <v>428</v>
      </c>
      <c r="B10" s="6" t="s">
        <v>15</v>
      </c>
      <c r="C10" s="6" t="s">
        <v>13</v>
      </c>
      <c r="D10" s="6" t="s">
        <v>470</v>
      </c>
      <c r="E10" s="60" t="s">
        <v>459</v>
      </c>
      <c r="F10" s="60" t="s">
        <v>434</v>
      </c>
      <c r="G10" s="60" t="s">
        <v>434</v>
      </c>
      <c r="H10" s="13">
        <f t="shared" si="0"/>
        <v>6430.0946848557269</v>
      </c>
      <c r="I10" s="25">
        <v>5760</v>
      </c>
      <c r="J10" s="25">
        <f t="shared" si="1"/>
        <v>13880.241404099752</v>
      </c>
      <c r="K10" s="29" t="s">
        <v>210</v>
      </c>
      <c r="L10" s="30">
        <v>1989</v>
      </c>
    </row>
    <row r="11" spans="1:40" x14ac:dyDescent="0.2">
      <c r="A11" s="24" t="s">
        <v>9</v>
      </c>
      <c r="B11" s="6" t="s">
        <v>17</v>
      </c>
      <c r="C11" s="6" t="s">
        <v>16</v>
      </c>
      <c r="D11" s="6" t="s">
        <v>462</v>
      </c>
      <c r="E11" s="60" t="s">
        <v>459</v>
      </c>
      <c r="F11" s="60" t="s">
        <v>434</v>
      </c>
      <c r="G11" s="60" t="s">
        <v>434</v>
      </c>
      <c r="H11" s="13">
        <f t="shared" si="0"/>
        <v>4571.3954400146176</v>
      </c>
      <c r="I11" s="25">
        <v>4095</v>
      </c>
      <c r="J11" s="25">
        <f t="shared" si="1"/>
        <v>9867.9841232271665</v>
      </c>
      <c r="K11" s="29" t="s">
        <v>111</v>
      </c>
      <c r="L11" s="30">
        <v>1987</v>
      </c>
    </row>
    <row r="12" spans="1:40" x14ac:dyDescent="0.2">
      <c r="A12" s="24" t="s">
        <v>10</v>
      </c>
      <c r="B12" s="6" t="s">
        <v>18</v>
      </c>
      <c r="C12" s="6" t="s">
        <v>21</v>
      </c>
      <c r="D12" s="6" t="s">
        <v>470</v>
      </c>
      <c r="E12" s="60" t="s">
        <v>459</v>
      </c>
      <c r="F12" s="60" t="s">
        <v>434</v>
      </c>
      <c r="G12" s="60" t="s">
        <v>434</v>
      </c>
      <c r="H12" s="13">
        <f t="shared" si="0"/>
        <v>12837.862652055705</v>
      </c>
      <c r="I12" s="25">
        <v>11500</v>
      </c>
      <c r="J12" s="25">
        <f t="shared" si="1"/>
        <v>27712.28752554638</v>
      </c>
      <c r="K12" s="29" t="s">
        <v>120</v>
      </c>
      <c r="L12" s="30">
        <v>1995</v>
      </c>
    </row>
    <row r="13" spans="1:40" x14ac:dyDescent="0.2">
      <c r="A13" s="24" t="s">
        <v>10</v>
      </c>
      <c r="B13" s="6" t="s">
        <v>14</v>
      </c>
      <c r="C13" s="6" t="s">
        <v>12</v>
      </c>
      <c r="D13" s="6" t="s">
        <v>462</v>
      </c>
      <c r="E13" s="60" t="s">
        <v>459</v>
      </c>
      <c r="F13" s="60" t="s">
        <v>434</v>
      </c>
      <c r="G13" s="60" t="s">
        <v>434</v>
      </c>
      <c r="H13" s="13">
        <f t="shared" si="0"/>
        <v>9488.8550036933466</v>
      </c>
      <c r="I13" s="25">
        <v>8500</v>
      </c>
      <c r="J13" s="25">
        <f t="shared" si="1"/>
        <v>20482.995127577757</v>
      </c>
      <c r="K13" s="29" t="s">
        <v>213</v>
      </c>
      <c r="L13" s="30">
        <v>1962</v>
      </c>
    </row>
    <row r="14" spans="1:40" x14ac:dyDescent="0.2">
      <c r="A14" s="24" t="s">
        <v>10</v>
      </c>
      <c r="B14" s="6" t="s">
        <v>19</v>
      </c>
      <c r="C14" s="6" t="s">
        <v>20</v>
      </c>
      <c r="D14" s="6" t="s">
        <v>470</v>
      </c>
      <c r="E14" s="60" t="s">
        <v>459</v>
      </c>
      <c r="F14" s="60" t="s">
        <v>434</v>
      </c>
      <c r="G14" s="60" t="s">
        <v>434</v>
      </c>
      <c r="H14" s="13">
        <f t="shared" si="0"/>
        <v>12837.862652055705</v>
      </c>
      <c r="I14" s="25">
        <v>11500</v>
      </c>
      <c r="J14" s="25">
        <f t="shared" si="1"/>
        <v>27712.28752554638</v>
      </c>
      <c r="K14" s="29" t="s">
        <v>131</v>
      </c>
      <c r="L14" s="30">
        <v>1997</v>
      </c>
    </row>
    <row r="15" spans="1:40" x14ac:dyDescent="0.2">
      <c r="A15" s="1" t="s">
        <v>10</v>
      </c>
      <c r="B15" s="2" t="s">
        <v>259</v>
      </c>
      <c r="C15" s="2" t="s">
        <v>22</v>
      </c>
      <c r="D15" s="2" t="s">
        <v>470</v>
      </c>
      <c r="E15" s="60" t="s">
        <v>459</v>
      </c>
      <c r="F15" s="60" t="s">
        <v>434</v>
      </c>
      <c r="G15" s="60" t="s">
        <v>434</v>
      </c>
      <c r="H15" s="13">
        <f t="shared" si="0"/>
        <v>25117.557362717682</v>
      </c>
      <c r="I15" s="9">
        <f>15000*1.5</f>
        <v>22500</v>
      </c>
      <c r="J15" s="9">
        <f t="shared" si="1"/>
        <v>54219.692984764653</v>
      </c>
      <c r="K15" s="15" t="s">
        <v>439</v>
      </c>
      <c r="L15" s="28">
        <v>1982</v>
      </c>
    </row>
    <row r="16" spans="1:40" x14ac:dyDescent="0.2">
      <c r="A16" s="79" t="s">
        <v>0</v>
      </c>
      <c r="B16" s="80"/>
      <c r="C16" s="80"/>
      <c r="D16" s="58"/>
      <c r="E16" s="58"/>
      <c r="F16" s="51"/>
      <c r="G16" s="51"/>
      <c r="H16" s="10">
        <f>SUM(H7:H15)</f>
        <v>116104.513489309</v>
      </c>
      <c r="I16" s="10">
        <f>SUM(I6:I15)</f>
        <v>108154.78373380358</v>
      </c>
      <c r="J16" s="10">
        <f t="shared" si="1"/>
        <v>260627.51861690884</v>
      </c>
      <c r="K16" s="31"/>
      <c r="L16" s="32"/>
    </row>
    <row r="17" spans="1:52" x14ac:dyDescent="0.2">
      <c r="A17" s="77"/>
      <c r="B17" s="78"/>
      <c r="C17" s="78"/>
      <c r="D17" s="78"/>
      <c r="E17" s="78"/>
      <c r="F17" s="78"/>
      <c r="G17" s="78"/>
      <c r="H17" s="78"/>
      <c r="I17" s="78"/>
      <c r="J17" s="78"/>
      <c r="K17" s="78"/>
      <c r="L17" s="96"/>
      <c r="N17" s="4"/>
    </row>
    <row r="18" spans="1:52" ht="15.75" x14ac:dyDescent="0.2">
      <c r="A18" s="87" t="s">
        <v>375</v>
      </c>
      <c r="B18" s="88"/>
      <c r="C18" s="88"/>
      <c r="D18" s="88"/>
      <c r="E18" s="88"/>
      <c r="F18" s="88"/>
      <c r="G18" s="88"/>
      <c r="H18" s="88"/>
      <c r="I18" s="88"/>
      <c r="J18" s="88"/>
      <c r="K18" s="88"/>
      <c r="L18" s="89"/>
      <c r="N18" s="4" t="s">
        <v>566</v>
      </c>
      <c r="O18" s="4" t="s">
        <v>486</v>
      </c>
      <c r="P18" s="4" t="s">
        <v>394</v>
      </c>
      <c r="Q18" s="48" t="s">
        <v>449</v>
      </c>
      <c r="R18" s="48" t="s">
        <v>399</v>
      </c>
      <c r="S18" s="48" t="s">
        <v>405</v>
      </c>
      <c r="T18" s="48" t="s">
        <v>434</v>
      </c>
      <c r="U18" s="48" t="s">
        <v>567</v>
      </c>
      <c r="W18">
        <v>2015</v>
      </c>
      <c r="X18">
        <v>2016</v>
      </c>
      <c r="Y18">
        <v>2017</v>
      </c>
    </row>
    <row r="19" spans="1:52" x14ac:dyDescent="0.2">
      <c r="A19" s="24" t="s">
        <v>26</v>
      </c>
      <c r="B19" s="6" t="s">
        <v>112</v>
      </c>
      <c r="C19" s="6" t="s">
        <v>12</v>
      </c>
      <c r="D19" s="6" t="s">
        <v>462</v>
      </c>
      <c r="E19" s="61" t="s">
        <v>459</v>
      </c>
      <c r="F19" s="6" t="s">
        <v>437</v>
      </c>
      <c r="G19" s="6" t="s">
        <v>384</v>
      </c>
      <c r="H19" s="13">
        <f t="shared" ref="H19:H37" si="2">I19*1000/24/3.2808^3*273.15/288.706</f>
        <v>96004.885919720924</v>
      </c>
      <c r="I19" s="25">
        <v>86000</v>
      </c>
      <c r="J19" s="25">
        <f>I19/0.7302/519.69*2.016/2.2046*1000</f>
        <v>207239.71540843378</v>
      </c>
      <c r="K19" s="29" t="s">
        <v>279</v>
      </c>
      <c r="L19" s="30">
        <v>2004</v>
      </c>
      <c r="N19">
        <f>IF(G19="Oil Refining",I19,0)</f>
        <v>86000</v>
      </c>
      <c r="O19">
        <f>IF(G19="Chemicals",I19,0)</f>
        <v>0</v>
      </c>
      <c r="P19">
        <f>IF(G19="Methanol",I19,0)</f>
        <v>0</v>
      </c>
      <c r="R19">
        <f>IF(G19="Metals",I19,0)</f>
        <v>0</v>
      </c>
      <c r="S19">
        <f>IF(G19="Electronics",I19,0)</f>
        <v>0</v>
      </c>
      <c r="T19">
        <f>IF(G19="multiple",I19,0)</f>
        <v>0</v>
      </c>
      <c r="W19">
        <f>IF(L19=2015,I19,0)</f>
        <v>0</v>
      </c>
      <c r="X19">
        <f>IF(L19=2016,I19,0)</f>
        <v>0</v>
      </c>
      <c r="Y19">
        <f>IF(L19=2017,I19,0)</f>
        <v>0</v>
      </c>
    </row>
    <row r="20" spans="1:52" x14ac:dyDescent="0.2">
      <c r="A20" s="24" t="s">
        <v>26</v>
      </c>
      <c r="B20" s="6" t="s">
        <v>47</v>
      </c>
      <c r="C20" s="6" t="s">
        <v>12</v>
      </c>
      <c r="D20" s="6" t="s">
        <v>462</v>
      </c>
      <c r="E20" s="61" t="s">
        <v>459</v>
      </c>
      <c r="F20" s="6" t="s">
        <v>481</v>
      </c>
      <c r="G20" s="6" t="s">
        <v>384</v>
      </c>
      <c r="H20" s="13">
        <f t="shared" si="2"/>
        <v>133960.3059344943</v>
      </c>
      <c r="I20" s="25">
        <v>120000</v>
      </c>
      <c r="J20" s="25">
        <f>I20/0.7302/519.69*2.016/2.2046*1000</f>
        <v>289171.69591874484</v>
      </c>
      <c r="K20" s="29" t="s">
        <v>276</v>
      </c>
      <c r="L20" s="30">
        <v>2009</v>
      </c>
      <c r="N20">
        <f t="shared" ref="N20:N85" si="3">IF(G20="Oil Refining",I20,0)</f>
        <v>120000</v>
      </c>
      <c r="O20">
        <f t="shared" ref="O20:O85" si="4">IF(G20="Chemicals",I20,0)</f>
        <v>0</v>
      </c>
      <c r="P20">
        <f t="shared" ref="P20:P85" si="5">IF(G20="Methanol",I20,0)</f>
        <v>0</v>
      </c>
      <c r="R20">
        <f t="shared" ref="R20:R85" si="6">IF(G20="Metals",I20,0)</f>
        <v>0</v>
      </c>
      <c r="S20">
        <f t="shared" ref="S20:S85" si="7">IF(G20="Electronics",I20,0)</f>
        <v>0</v>
      </c>
      <c r="T20">
        <f t="shared" ref="T20:T85" si="8">IF(G20="multiple",I20,0)</f>
        <v>0</v>
      </c>
      <c r="W20">
        <f t="shared" ref="W20:W83" si="9">IF(L20=2015,I20,0)</f>
        <v>0</v>
      </c>
      <c r="X20">
        <f t="shared" ref="X20:X83" si="10">IF(L20=2016,I20,0)</f>
        <v>0</v>
      </c>
      <c r="Y20">
        <f t="shared" ref="Y20:Y83" si="11">IF(L20=2017,I20,0)</f>
        <v>0</v>
      </c>
      <c r="AU20" s="13"/>
      <c r="AV20" s="13"/>
      <c r="AW20" s="13"/>
      <c r="AX20" s="13"/>
      <c r="AY20" s="13"/>
      <c r="AZ20" s="13"/>
    </row>
    <row r="21" spans="1:52" x14ac:dyDescent="0.2">
      <c r="A21" s="24" t="s">
        <v>26</v>
      </c>
      <c r="B21" s="6" t="s">
        <v>123</v>
      </c>
      <c r="C21" s="8" t="s">
        <v>20</v>
      </c>
      <c r="D21" s="8"/>
      <c r="E21" s="44" t="s">
        <v>459</v>
      </c>
      <c r="F21" s="48" t="s">
        <v>541</v>
      </c>
      <c r="G21" s="48" t="s">
        <v>399</v>
      </c>
      <c r="H21" s="13">
        <f t="shared" si="2"/>
        <v>803.76183560696586</v>
      </c>
      <c r="I21" s="25">
        <v>720</v>
      </c>
      <c r="J21" s="25">
        <f>I21/0.7302/519.69*2.016/2.2046*1000</f>
        <v>1735.030175512469</v>
      </c>
      <c r="K21" s="44" t="s">
        <v>544</v>
      </c>
      <c r="L21" s="30">
        <v>1999</v>
      </c>
      <c r="N21">
        <f t="shared" si="3"/>
        <v>0</v>
      </c>
      <c r="O21">
        <f t="shared" si="4"/>
        <v>0</v>
      </c>
      <c r="P21">
        <f t="shared" si="5"/>
        <v>0</v>
      </c>
      <c r="R21">
        <f t="shared" si="6"/>
        <v>720</v>
      </c>
      <c r="S21">
        <f t="shared" si="7"/>
        <v>0</v>
      </c>
      <c r="T21">
        <f t="shared" si="8"/>
        <v>0</v>
      </c>
      <c r="W21">
        <f t="shared" si="9"/>
        <v>0</v>
      </c>
      <c r="X21">
        <f t="shared" si="10"/>
        <v>0</v>
      </c>
      <c r="Y21">
        <f t="shared" si="11"/>
        <v>0</v>
      </c>
    </row>
    <row r="22" spans="1:52" x14ac:dyDescent="0.2">
      <c r="A22" s="24" t="s">
        <v>26</v>
      </c>
      <c r="B22" s="6" t="s">
        <v>63</v>
      </c>
      <c r="C22" s="6" t="s">
        <v>33</v>
      </c>
      <c r="D22" s="6" t="s">
        <v>470</v>
      </c>
      <c r="E22" s="61" t="s">
        <v>459</v>
      </c>
      <c r="F22" s="6" t="s">
        <v>495</v>
      </c>
      <c r="G22" s="6" t="s">
        <v>486</v>
      </c>
      <c r="H22" s="13">
        <f t="shared" si="2"/>
        <v>55816.794139372629</v>
      </c>
      <c r="I22" s="25">
        <v>50000</v>
      </c>
      <c r="J22" s="25">
        <f>I22/0.7302/519.69*2.016/2.2046*1000</f>
        <v>120488.20663281034</v>
      </c>
      <c r="K22" s="29">
        <v>73</v>
      </c>
      <c r="L22" s="30">
        <v>2001</v>
      </c>
      <c r="N22">
        <f t="shared" si="3"/>
        <v>0</v>
      </c>
      <c r="O22">
        <f t="shared" si="4"/>
        <v>50000</v>
      </c>
      <c r="P22">
        <f t="shared" si="5"/>
        <v>0</v>
      </c>
      <c r="R22">
        <f t="shared" si="6"/>
        <v>0</v>
      </c>
      <c r="S22">
        <f t="shared" si="7"/>
        <v>0</v>
      </c>
      <c r="T22">
        <f t="shared" si="8"/>
        <v>0</v>
      </c>
      <c r="W22">
        <f t="shared" si="9"/>
        <v>0</v>
      </c>
      <c r="X22">
        <f t="shared" si="10"/>
        <v>0</v>
      </c>
      <c r="Y22">
        <f t="shared" si="11"/>
        <v>0</v>
      </c>
    </row>
    <row r="23" spans="1:52" x14ac:dyDescent="0.2">
      <c r="A23" s="24" t="s">
        <v>26</v>
      </c>
      <c r="B23" s="6" t="s">
        <v>491</v>
      </c>
      <c r="C23" s="6" t="s">
        <v>492</v>
      </c>
      <c r="D23" s="6" t="s">
        <v>470</v>
      </c>
      <c r="E23" s="61" t="s">
        <v>459</v>
      </c>
      <c r="F23" s="6"/>
      <c r="G23" s="6"/>
      <c r="H23" s="13">
        <f t="shared" si="2"/>
        <v>18530.209951410488</v>
      </c>
      <c r="I23" s="25">
        <f>J23*I22/J22</f>
        <v>16599.13493521429</v>
      </c>
      <c r="J23" s="25">
        <v>40000</v>
      </c>
      <c r="K23" s="29">
        <v>131</v>
      </c>
      <c r="L23" s="30"/>
      <c r="N23">
        <f t="shared" si="3"/>
        <v>0</v>
      </c>
      <c r="O23">
        <f t="shared" si="4"/>
        <v>0</v>
      </c>
      <c r="P23">
        <f t="shared" si="5"/>
        <v>0</v>
      </c>
      <c r="R23">
        <f t="shared" si="6"/>
        <v>0</v>
      </c>
      <c r="S23">
        <f t="shared" si="7"/>
        <v>0</v>
      </c>
      <c r="T23">
        <f t="shared" si="8"/>
        <v>0</v>
      </c>
      <c r="W23">
        <f t="shared" si="9"/>
        <v>0</v>
      </c>
      <c r="X23">
        <f t="shared" si="10"/>
        <v>0</v>
      </c>
      <c r="Y23">
        <f t="shared" si="11"/>
        <v>0</v>
      </c>
    </row>
    <row r="24" spans="1:52" x14ac:dyDescent="0.2">
      <c r="A24" s="24" t="s">
        <v>26</v>
      </c>
      <c r="B24" s="6" t="s">
        <v>513</v>
      </c>
      <c r="C24" s="6" t="s">
        <v>14</v>
      </c>
      <c r="D24" s="6" t="s">
        <v>462</v>
      </c>
      <c r="E24" s="61" t="s">
        <v>459</v>
      </c>
      <c r="F24" s="6"/>
      <c r="G24" s="6"/>
      <c r="H24" s="13">
        <f t="shared" si="2"/>
        <v>2455.9389421323958</v>
      </c>
      <c r="I24" s="25">
        <v>2200</v>
      </c>
      <c r="J24" s="25">
        <f t="shared" ref="J24:J37" si="12">I24/0.7302/519.69*2.016/2.2046*1000</f>
        <v>5301.4810918436542</v>
      </c>
      <c r="K24" s="29">
        <v>134</v>
      </c>
      <c r="L24" s="30"/>
      <c r="N24">
        <f t="shared" si="3"/>
        <v>0</v>
      </c>
      <c r="O24">
        <f t="shared" si="4"/>
        <v>0</v>
      </c>
      <c r="P24">
        <f t="shared" si="5"/>
        <v>0</v>
      </c>
      <c r="R24">
        <f t="shared" si="6"/>
        <v>0</v>
      </c>
      <c r="S24">
        <f t="shared" si="7"/>
        <v>0</v>
      </c>
      <c r="T24">
        <f t="shared" si="8"/>
        <v>0</v>
      </c>
      <c r="W24">
        <f t="shared" si="9"/>
        <v>0</v>
      </c>
      <c r="X24">
        <f t="shared" si="10"/>
        <v>0</v>
      </c>
      <c r="Y24">
        <f t="shared" si="11"/>
        <v>0</v>
      </c>
    </row>
    <row r="25" spans="1:52" x14ac:dyDescent="0.2">
      <c r="A25" s="24" t="s">
        <v>26</v>
      </c>
      <c r="B25" s="6" t="s">
        <v>74</v>
      </c>
      <c r="C25" s="6" t="s">
        <v>78</v>
      </c>
      <c r="D25" s="6" t="s">
        <v>462</v>
      </c>
      <c r="E25" s="61" t="s">
        <v>459</v>
      </c>
      <c r="F25" s="6"/>
      <c r="G25" s="6" t="s">
        <v>384</v>
      </c>
      <c r="H25" s="13">
        <f t="shared" si="2"/>
        <v>111633.58827874526</v>
      </c>
      <c r="I25" s="25">
        <v>100000</v>
      </c>
      <c r="J25" s="25">
        <f t="shared" si="12"/>
        <v>240976.41326562068</v>
      </c>
      <c r="K25" s="29">
        <v>6</v>
      </c>
      <c r="L25" s="30">
        <v>2006</v>
      </c>
      <c r="N25">
        <f t="shared" si="3"/>
        <v>100000</v>
      </c>
      <c r="O25">
        <f t="shared" si="4"/>
        <v>0</v>
      </c>
      <c r="P25">
        <f t="shared" si="5"/>
        <v>0</v>
      </c>
      <c r="R25">
        <f t="shared" si="6"/>
        <v>0</v>
      </c>
      <c r="S25">
        <f t="shared" si="7"/>
        <v>0</v>
      </c>
      <c r="T25">
        <f t="shared" si="8"/>
        <v>0</v>
      </c>
      <c r="W25">
        <f t="shared" si="9"/>
        <v>0</v>
      </c>
      <c r="X25">
        <f t="shared" si="10"/>
        <v>0</v>
      </c>
      <c r="Y25">
        <f t="shared" si="11"/>
        <v>0</v>
      </c>
    </row>
    <row r="26" spans="1:52" x14ac:dyDescent="0.2">
      <c r="A26" s="24" t="s">
        <v>26</v>
      </c>
      <c r="B26" s="6" t="s">
        <v>92</v>
      </c>
      <c r="C26" s="6" t="s">
        <v>29</v>
      </c>
      <c r="D26" s="6" t="s">
        <v>462</v>
      </c>
      <c r="E26" s="61" t="s">
        <v>459</v>
      </c>
      <c r="F26" s="6" t="s">
        <v>386</v>
      </c>
      <c r="G26" s="6" t="s">
        <v>384</v>
      </c>
      <c r="H26" s="13">
        <f t="shared" si="2"/>
        <v>55816.794139372629</v>
      </c>
      <c r="I26" s="25">
        <v>50000</v>
      </c>
      <c r="J26" s="25">
        <f t="shared" si="12"/>
        <v>120488.20663281034</v>
      </c>
      <c r="K26" s="29" t="s">
        <v>218</v>
      </c>
      <c r="L26" s="30">
        <v>1998</v>
      </c>
      <c r="N26">
        <f t="shared" si="3"/>
        <v>50000</v>
      </c>
      <c r="O26">
        <f t="shared" si="4"/>
        <v>0</v>
      </c>
      <c r="P26">
        <f t="shared" si="5"/>
        <v>0</v>
      </c>
      <c r="R26">
        <f t="shared" si="6"/>
        <v>0</v>
      </c>
      <c r="S26">
        <f t="shared" si="7"/>
        <v>0</v>
      </c>
      <c r="T26">
        <f t="shared" si="8"/>
        <v>0</v>
      </c>
      <c r="W26">
        <f t="shared" si="9"/>
        <v>0</v>
      </c>
      <c r="X26">
        <f t="shared" si="10"/>
        <v>0</v>
      </c>
      <c r="Y26">
        <f t="shared" si="11"/>
        <v>0</v>
      </c>
    </row>
    <row r="27" spans="1:52" x14ac:dyDescent="0.2">
      <c r="A27" s="24" t="s">
        <v>26</v>
      </c>
      <c r="B27" s="6" t="s">
        <v>92</v>
      </c>
      <c r="C27" s="6" t="s">
        <v>29</v>
      </c>
      <c r="D27" s="6" t="s">
        <v>470</v>
      </c>
      <c r="E27" s="61" t="s">
        <v>459</v>
      </c>
      <c r="F27" s="6" t="s">
        <v>386</v>
      </c>
      <c r="G27" s="6" t="s">
        <v>384</v>
      </c>
      <c r="H27" s="13">
        <f t="shared" si="2"/>
        <v>16745.038241811788</v>
      </c>
      <c r="I27" s="25">
        <v>15000</v>
      </c>
      <c r="J27" s="25">
        <f t="shared" si="12"/>
        <v>36146.461989843105</v>
      </c>
      <c r="K27" s="29">
        <v>126</v>
      </c>
      <c r="L27" s="30">
        <v>1997</v>
      </c>
      <c r="N27">
        <f t="shared" si="3"/>
        <v>15000</v>
      </c>
      <c r="O27">
        <f t="shared" si="4"/>
        <v>0</v>
      </c>
      <c r="P27">
        <f t="shared" si="5"/>
        <v>0</v>
      </c>
      <c r="R27">
        <f t="shared" si="6"/>
        <v>0</v>
      </c>
      <c r="S27">
        <f t="shared" si="7"/>
        <v>0</v>
      </c>
      <c r="T27">
        <f t="shared" si="8"/>
        <v>0</v>
      </c>
      <c r="W27">
        <f t="shared" si="9"/>
        <v>0</v>
      </c>
      <c r="X27">
        <f t="shared" si="10"/>
        <v>0</v>
      </c>
      <c r="Y27">
        <f t="shared" si="11"/>
        <v>0</v>
      </c>
    </row>
    <row r="28" spans="1:52" x14ac:dyDescent="0.2">
      <c r="A28" s="24" t="s">
        <v>25</v>
      </c>
      <c r="B28" s="6" t="s">
        <v>27</v>
      </c>
      <c r="C28" s="6" t="s">
        <v>29</v>
      </c>
      <c r="D28" s="6" t="s">
        <v>462</v>
      </c>
      <c r="E28" s="61" t="s">
        <v>459</v>
      </c>
      <c r="F28" s="6"/>
      <c r="G28" s="6" t="s">
        <v>405</v>
      </c>
      <c r="H28" s="13">
        <f t="shared" si="2"/>
        <v>926.55878271358574</v>
      </c>
      <c r="I28" s="25">
        <v>830</v>
      </c>
      <c r="J28" s="25">
        <f t="shared" si="12"/>
        <v>2000.1042301046516</v>
      </c>
      <c r="K28" s="29" t="s">
        <v>34</v>
      </c>
      <c r="L28" s="30"/>
      <c r="N28">
        <f t="shared" si="3"/>
        <v>0</v>
      </c>
      <c r="O28">
        <f t="shared" si="4"/>
        <v>0</v>
      </c>
      <c r="P28">
        <f t="shared" si="5"/>
        <v>0</v>
      </c>
      <c r="R28">
        <f t="shared" si="6"/>
        <v>0</v>
      </c>
      <c r="S28">
        <f t="shared" si="7"/>
        <v>830</v>
      </c>
      <c r="T28">
        <f t="shared" si="8"/>
        <v>0</v>
      </c>
      <c r="W28">
        <f t="shared" si="9"/>
        <v>0</v>
      </c>
      <c r="X28">
        <f t="shared" si="10"/>
        <v>0</v>
      </c>
      <c r="Y28">
        <f t="shared" si="11"/>
        <v>0</v>
      </c>
    </row>
    <row r="29" spans="1:52" x14ac:dyDescent="0.2">
      <c r="A29" s="24" t="s">
        <v>26</v>
      </c>
      <c r="B29" s="6" t="s">
        <v>28</v>
      </c>
      <c r="C29" s="6" t="s">
        <v>29</v>
      </c>
      <c r="D29" s="6" t="s">
        <v>470</v>
      </c>
      <c r="E29" s="61" t="s">
        <v>459</v>
      </c>
      <c r="F29" s="6" t="s">
        <v>516</v>
      </c>
      <c r="G29" s="6" t="s">
        <v>486</v>
      </c>
      <c r="H29" s="13">
        <f t="shared" si="2"/>
        <v>50235.114725435364</v>
      </c>
      <c r="I29" s="25">
        <v>45000</v>
      </c>
      <c r="J29" s="25">
        <f t="shared" si="12"/>
        <v>108439.38596952931</v>
      </c>
      <c r="K29" s="29">
        <v>103</v>
      </c>
      <c r="L29" s="30">
        <v>1997</v>
      </c>
      <c r="N29">
        <f t="shared" si="3"/>
        <v>0</v>
      </c>
      <c r="O29">
        <f t="shared" si="4"/>
        <v>45000</v>
      </c>
      <c r="P29">
        <f t="shared" si="5"/>
        <v>0</v>
      </c>
      <c r="R29">
        <f t="shared" si="6"/>
        <v>0</v>
      </c>
      <c r="S29">
        <f t="shared" si="7"/>
        <v>0</v>
      </c>
      <c r="T29">
        <f t="shared" si="8"/>
        <v>0</v>
      </c>
      <c r="W29">
        <f t="shared" si="9"/>
        <v>0</v>
      </c>
      <c r="X29">
        <f t="shared" si="10"/>
        <v>0</v>
      </c>
      <c r="Y29">
        <f t="shared" si="11"/>
        <v>0</v>
      </c>
    </row>
    <row r="30" spans="1:52" x14ac:dyDescent="0.2">
      <c r="A30" s="24" t="s">
        <v>26</v>
      </c>
      <c r="B30" s="6" t="s">
        <v>28</v>
      </c>
      <c r="C30" s="6" t="s">
        <v>29</v>
      </c>
      <c r="D30" s="6" t="s">
        <v>462</v>
      </c>
      <c r="E30" s="61" t="s">
        <v>460</v>
      </c>
      <c r="F30" s="6"/>
      <c r="G30" s="6" t="s">
        <v>486</v>
      </c>
      <c r="H30" s="13">
        <f t="shared" si="2"/>
        <v>55816.794139372629</v>
      </c>
      <c r="I30" s="25">
        <v>50000</v>
      </c>
      <c r="J30" s="25">
        <f t="shared" si="12"/>
        <v>120488.20663281034</v>
      </c>
      <c r="K30" s="49">
        <v>104105</v>
      </c>
      <c r="L30" s="30">
        <v>2000</v>
      </c>
      <c r="N30">
        <f t="shared" si="3"/>
        <v>0</v>
      </c>
      <c r="O30">
        <f t="shared" si="4"/>
        <v>50000</v>
      </c>
      <c r="P30">
        <f t="shared" si="5"/>
        <v>0</v>
      </c>
      <c r="R30">
        <f t="shared" si="6"/>
        <v>0</v>
      </c>
      <c r="S30">
        <f t="shared" si="7"/>
        <v>0</v>
      </c>
      <c r="T30">
        <f t="shared" si="8"/>
        <v>0</v>
      </c>
      <c r="W30">
        <f t="shared" si="9"/>
        <v>0</v>
      </c>
      <c r="X30">
        <f t="shared" si="10"/>
        <v>0</v>
      </c>
      <c r="Y30">
        <f t="shared" si="11"/>
        <v>0</v>
      </c>
    </row>
    <row r="31" spans="1:52" x14ac:dyDescent="0.2">
      <c r="A31" s="24" t="s">
        <v>26</v>
      </c>
      <c r="B31" s="6" t="s">
        <v>28</v>
      </c>
      <c r="C31" s="6" t="s">
        <v>29</v>
      </c>
      <c r="D31" s="6" t="s">
        <v>462</v>
      </c>
      <c r="E31" s="61" t="s">
        <v>460</v>
      </c>
      <c r="F31" s="6"/>
      <c r="G31" s="6" t="s">
        <v>486</v>
      </c>
      <c r="H31" s="47">
        <f t="shared" si="2"/>
        <v>22326.717655749049</v>
      </c>
      <c r="I31" s="25">
        <v>20000</v>
      </c>
      <c r="J31" s="25">
        <f t="shared" si="12"/>
        <v>48195.28265312413</v>
      </c>
      <c r="K31" s="49">
        <v>93125</v>
      </c>
      <c r="L31" s="30">
        <v>2013</v>
      </c>
      <c r="N31">
        <f t="shared" si="3"/>
        <v>0</v>
      </c>
      <c r="O31">
        <f t="shared" si="4"/>
        <v>20000</v>
      </c>
      <c r="P31">
        <f t="shared" si="5"/>
        <v>0</v>
      </c>
      <c r="R31">
        <f t="shared" si="6"/>
        <v>0</v>
      </c>
      <c r="S31">
        <f t="shared" si="7"/>
        <v>0</v>
      </c>
      <c r="T31">
        <f t="shared" si="8"/>
        <v>0</v>
      </c>
      <c r="W31">
        <f t="shared" si="9"/>
        <v>0</v>
      </c>
      <c r="X31">
        <f t="shared" si="10"/>
        <v>0</v>
      </c>
      <c r="Y31">
        <f t="shared" si="11"/>
        <v>0</v>
      </c>
    </row>
    <row r="32" spans="1:52" x14ac:dyDescent="0.2">
      <c r="A32" s="24" t="s">
        <v>26</v>
      </c>
      <c r="B32" s="6" t="s">
        <v>30</v>
      </c>
      <c r="C32" s="6" t="s">
        <v>29</v>
      </c>
      <c r="D32" s="6"/>
      <c r="E32" s="61" t="s">
        <v>459</v>
      </c>
      <c r="F32" s="6"/>
      <c r="G32" s="6"/>
      <c r="H32" s="13">
        <f t="shared" si="2"/>
        <v>781.43511795121685</v>
      </c>
      <c r="I32" s="25">
        <v>700</v>
      </c>
      <c r="J32" s="25">
        <f t="shared" si="12"/>
        <v>1686.8348928593448</v>
      </c>
      <c r="K32" s="29" t="s">
        <v>34</v>
      </c>
      <c r="L32" s="30"/>
      <c r="N32">
        <f t="shared" si="3"/>
        <v>0</v>
      </c>
      <c r="O32">
        <f t="shared" si="4"/>
        <v>0</v>
      </c>
      <c r="P32">
        <f t="shared" si="5"/>
        <v>0</v>
      </c>
      <c r="R32">
        <f t="shared" si="6"/>
        <v>0</v>
      </c>
      <c r="S32">
        <f t="shared" si="7"/>
        <v>0</v>
      </c>
      <c r="T32">
        <f t="shared" si="8"/>
        <v>0</v>
      </c>
      <c r="W32">
        <f t="shared" si="9"/>
        <v>0</v>
      </c>
      <c r="X32">
        <f t="shared" si="10"/>
        <v>0</v>
      </c>
      <c r="Y32">
        <f t="shared" si="11"/>
        <v>0</v>
      </c>
    </row>
    <row r="33" spans="1:40" x14ac:dyDescent="0.2">
      <c r="A33" s="24" t="s">
        <v>26</v>
      </c>
      <c r="B33" s="6" t="s">
        <v>239</v>
      </c>
      <c r="C33" s="6" t="s">
        <v>29</v>
      </c>
      <c r="D33" s="6" t="s">
        <v>462</v>
      </c>
      <c r="E33" s="61" t="s">
        <v>459</v>
      </c>
      <c r="F33" s="6"/>
      <c r="G33" s="6"/>
      <c r="H33" s="13">
        <f t="shared" si="2"/>
        <v>1116.3358827874524</v>
      </c>
      <c r="I33" s="25">
        <v>1000</v>
      </c>
      <c r="J33" s="25">
        <f t="shared" si="12"/>
        <v>2409.764132656207</v>
      </c>
      <c r="K33" s="29" t="s">
        <v>34</v>
      </c>
      <c r="L33" s="30"/>
      <c r="N33">
        <f t="shared" si="3"/>
        <v>0</v>
      </c>
      <c r="O33">
        <f t="shared" si="4"/>
        <v>0</v>
      </c>
      <c r="P33">
        <f t="shared" si="5"/>
        <v>0</v>
      </c>
      <c r="R33">
        <f t="shared" si="6"/>
        <v>0</v>
      </c>
      <c r="S33">
        <f t="shared" si="7"/>
        <v>0</v>
      </c>
      <c r="T33">
        <f t="shared" si="8"/>
        <v>0</v>
      </c>
      <c r="W33">
        <f t="shared" si="9"/>
        <v>0</v>
      </c>
      <c r="X33">
        <f t="shared" si="10"/>
        <v>0</v>
      </c>
      <c r="Y33">
        <f t="shared" si="11"/>
        <v>0</v>
      </c>
    </row>
    <row r="34" spans="1:40" x14ac:dyDescent="0.2">
      <c r="A34" s="24" t="s">
        <v>26</v>
      </c>
      <c r="B34" s="6" t="s">
        <v>239</v>
      </c>
      <c r="C34" s="6" t="s">
        <v>29</v>
      </c>
      <c r="D34" s="6"/>
      <c r="E34" s="61"/>
      <c r="F34" s="6"/>
      <c r="G34" s="6"/>
      <c r="H34" s="13">
        <f t="shared" si="2"/>
        <v>11163.358827874525</v>
      </c>
      <c r="I34" s="25">
        <v>10000</v>
      </c>
      <c r="J34" s="25">
        <f t="shared" si="12"/>
        <v>24097.641326562065</v>
      </c>
      <c r="K34" s="29">
        <v>103</v>
      </c>
      <c r="L34" s="43" t="s">
        <v>364</v>
      </c>
      <c r="N34">
        <f t="shared" si="3"/>
        <v>0</v>
      </c>
      <c r="O34">
        <f t="shared" si="4"/>
        <v>0</v>
      </c>
      <c r="P34">
        <f t="shared" si="5"/>
        <v>0</v>
      </c>
      <c r="R34">
        <f t="shared" si="6"/>
        <v>0</v>
      </c>
      <c r="S34">
        <f t="shared" si="7"/>
        <v>0</v>
      </c>
      <c r="T34">
        <f t="shared" si="8"/>
        <v>0</v>
      </c>
      <c r="W34">
        <f t="shared" si="9"/>
        <v>0</v>
      </c>
      <c r="X34">
        <f t="shared" si="10"/>
        <v>0</v>
      </c>
      <c r="Y34">
        <f t="shared" si="11"/>
        <v>0</v>
      </c>
    </row>
    <row r="35" spans="1:40" x14ac:dyDescent="0.2">
      <c r="A35" s="24" t="s">
        <v>26</v>
      </c>
      <c r="B35" s="6" t="s">
        <v>239</v>
      </c>
      <c r="C35" s="6" t="s">
        <v>29</v>
      </c>
      <c r="D35" s="6" t="s">
        <v>462</v>
      </c>
      <c r="E35" s="61" t="s">
        <v>459</v>
      </c>
      <c r="F35" s="6" t="s">
        <v>386</v>
      </c>
      <c r="G35" s="6" t="s">
        <v>384</v>
      </c>
      <c r="H35" s="13">
        <f t="shared" si="2"/>
        <v>133960.3059344943</v>
      </c>
      <c r="I35" s="25">
        <v>120000</v>
      </c>
      <c r="J35" s="25">
        <f t="shared" si="12"/>
        <v>289171.69591874484</v>
      </c>
      <c r="K35" s="44" t="s">
        <v>342</v>
      </c>
      <c r="L35" s="30">
        <v>2012</v>
      </c>
      <c r="N35">
        <f t="shared" si="3"/>
        <v>120000</v>
      </c>
      <c r="O35">
        <f t="shared" si="4"/>
        <v>0</v>
      </c>
      <c r="P35">
        <f t="shared" si="5"/>
        <v>0</v>
      </c>
      <c r="R35">
        <f t="shared" si="6"/>
        <v>0</v>
      </c>
      <c r="S35">
        <f t="shared" si="7"/>
        <v>0</v>
      </c>
      <c r="T35">
        <f t="shared" si="8"/>
        <v>0</v>
      </c>
      <c r="W35">
        <f t="shared" si="9"/>
        <v>0</v>
      </c>
      <c r="X35">
        <f t="shared" si="10"/>
        <v>0</v>
      </c>
      <c r="Y35">
        <f t="shared" si="11"/>
        <v>0</v>
      </c>
    </row>
    <row r="36" spans="1:40" x14ac:dyDescent="0.2">
      <c r="A36" s="24" t="s">
        <v>26</v>
      </c>
      <c r="B36" s="6" t="s">
        <v>463</v>
      </c>
      <c r="C36" s="6" t="s">
        <v>29</v>
      </c>
      <c r="D36" s="6" t="s">
        <v>484</v>
      </c>
      <c r="E36" s="61" t="s">
        <v>460</v>
      </c>
      <c r="F36" s="6" t="s">
        <v>485</v>
      </c>
      <c r="G36" s="6" t="s">
        <v>486</v>
      </c>
      <c r="H36" s="13">
        <f t="shared" si="2"/>
        <v>53584.122373797727</v>
      </c>
      <c r="I36" s="25">
        <v>48000</v>
      </c>
      <c r="J36" s="25">
        <f t="shared" si="12"/>
        <v>115668.67836749795</v>
      </c>
      <c r="K36" s="44">
        <v>129</v>
      </c>
      <c r="L36" s="30">
        <v>2002</v>
      </c>
      <c r="N36">
        <f t="shared" si="3"/>
        <v>0</v>
      </c>
      <c r="O36">
        <f t="shared" si="4"/>
        <v>48000</v>
      </c>
      <c r="P36">
        <f t="shared" si="5"/>
        <v>0</v>
      </c>
      <c r="R36">
        <f t="shared" si="6"/>
        <v>0</v>
      </c>
      <c r="S36">
        <f t="shared" si="7"/>
        <v>0</v>
      </c>
      <c r="T36">
        <f t="shared" si="8"/>
        <v>0</v>
      </c>
      <c r="W36">
        <f t="shared" si="9"/>
        <v>0</v>
      </c>
      <c r="X36">
        <f t="shared" si="10"/>
        <v>0</v>
      </c>
      <c r="Y36">
        <f t="shared" si="11"/>
        <v>0</v>
      </c>
    </row>
    <row r="37" spans="1:40" x14ac:dyDescent="0.2">
      <c r="A37" s="24" t="s">
        <v>26</v>
      </c>
      <c r="B37" s="6" t="s">
        <v>113</v>
      </c>
      <c r="C37" s="6" t="s">
        <v>79</v>
      </c>
      <c r="D37" s="6" t="s">
        <v>462</v>
      </c>
      <c r="E37" s="61" t="s">
        <v>459</v>
      </c>
      <c r="F37" s="6" t="s">
        <v>478</v>
      </c>
      <c r="G37" s="6" t="s">
        <v>384</v>
      </c>
      <c r="H37" s="13">
        <f t="shared" si="2"/>
        <v>8372.5191209058939</v>
      </c>
      <c r="I37" s="25">
        <v>7500</v>
      </c>
      <c r="J37" s="25">
        <f t="shared" si="12"/>
        <v>18073.230994921552</v>
      </c>
      <c r="K37" s="52">
        <v>127128</v>
      </c>
      <c r="L37" s="30">
        <v>2006</v>
      </c>
      <c r="N37">
        <f t="shared" si="3"/>
        <v>7500</v>
      </c>
      <c r="O37">
        <f t="shared" si="4"/>
        <v>0</v>
      </c>
      <c r="P37">
        <f t="shared" si="5"/>
        <v>0</v>
      </c>
      <c r="R37">
        <f t="shared" si="6"/>
        <v>0</v>
      </c>
      <c r="S37">
        <f t="shared" si="7"/>
        <v>0</v>
      </c>
      <c r="T37">
        <f t="shared" si="8"/>
        <v>0</v>
      </c>
      <c r="W37">
        <f t="shared" si="9"/>
        <v>0</v>
      </c>
      <c r="X37">
        <f t="shared" si="10"/>
        <v>0</v>
      </c>
      <c r="Y37">
        <f t="shared" si="11"/>
        <v>0</v>
      </c>
    </row>
    <row r="38" spans="1:40" x14ac:dyDescent="0.2">
      <c r="A38" s="24" t="s">
        <v>26</v>
      </c>
      <c r="B38" s="6" t="s">
        <v>519</v>
      </c>
      <c r="C38" s="6" t="s">
        <v>79</v>
      </c>
      <c r="D38" s="6" t="s">
        <v>462</v>
      </c>
      <c r="E38" s="61" t="s">
        <v>459</v>
      </c>
      <c r="F38" s="6"/>
      <c r="G38" s="6" t="s">
        <v>405</v>
      </c>
      <c r="H38" s="13"/>
      <c r="I38" s="25"/>
      <c r="J38" s="25"/>
      <c r="K38" s="52">
        <v>137</v>
      </c>
      <c r="L38" s="30"/>
      <c r="N38">
        <f t="shared" si="3"/>
        <v>0</v>
      </c>
      <c r="O38">
        <f t="shared" si="4"/>
        <v>0</v>
      </c>
      <c r="P38">
        <f t="shared" si="5"/>
        <v>0</v>
      </c>
      <c r="R38">
        <f t="shared" si="6"/>
        <v>0</v>
      </c>
      <c r="S38">
        <f t="shared" si="7"/>
        <v>0</v>
      </c>
      <c r="T38">
        <f t="shared" si="8"/>
        <v>0</v>
      </c>
      <c r="W38">
        <f t="shared" si="9"/>
        <v>0</v>
      </c>
      <c r="X38">
        <f t="shared" si="10"/>
        <v>0</v>
      </c>
      <c r="Y38">
        <f t="shared" si="11"/>
        <v>0</v>
      </c>
    </row>
    <row r="39" spans="1:40" x14ac:dyDescent="0.2">
      <c r="A39" s="24" t="s">
        <v>26</v>
      </c>
      <c r="B39" s="6" t="s">
        <v>588</v>
      </c>
      <c r="C39" s="6" t="s">
        <v>580</v>
      </c>
      <c r="D39" s="6" t="s">
        <v>462</v>
      </c>
      <c r="E39" s="61" t="s">
        <v>459</v>
      </c>
      <c r="F39" s="6" t="s">
        <v>587</v>
      </c>
      <c r="G39" s="6" t="s">
        <v>575</v>
      </c>
      <c r="H39" s="13">
        <v>275</v>
      </c>
      <c r="I39" s="25">
        <f>H39*24/1000*3.2808^3*288.7/273.15</f>
        <v>246.33650954294626</v>
      </c>
      <c r="J39" s="25">
        <f>I39/0.7302/519.69*2.016/2.2046*1000</f>
        <v>593.61288526031535</v>
      </c>
      <c r="K39" s="29">
        <v>147</v>
      </c>
      <c r="L39" s="30"/>
      <c r="W39">
        <f t="shared" si="9"/>
        <v>0</v>
      </c>
      <c r="X39">
        <f t="shared" si="10"/>
        <v>0</v>
      </c>
      <c r="Y39">
        <f t="shared" si="11"/>
        <v>0</v>
      </c>
    </row>
    <row r="40" spans="1:40" x14ac:dyDescent="0.2">
      <c r="A40" s="24" t="s">
        <v>11</v>
      </c>
      <c r="B40" s="8" t="s">
        <v>38</v>
      </c>
      <c r="C40" s="8" t="s">
        <v>39</v>
      </c>
      <c r="D40" s="6" t="s">
        <v>462</v>
      </c>
      <c r="E40" s="62" t="s">
        <v>459</v>
      </c>
      <c r="F40" s="48" t="s">
        <v>410</v>
      </c>
      <c r="G40" s="48" t="s">
        <v>384</v>
      </c>
      <c r="H40" s="13">
        <f t="shared" ref="H40:H47" si="13">I40*1000/24/3.2808^3*273.15/288.706</f>
        <v>79259.847677909143</v>
      </c>
      <c r="I40" s="25">
        <v>71000</v>
      </c>
      <c r="J40" s="25">
        <f t="shared" ref="J40:J47" si="14">I40/0.7302/519.69*2.016/2.2046*1000</f>
        <v>171093.25341859067</v>
      </c>
      <c r="K40" s="29" t="s">
        <v>105</v>
      </c>
      <c r="L40" s="30">
        <v>2006</v>
      </c>
      <c r="N40">
        <f t="shared" si="3"/>
        <v>71000</v>
      </c>
      <c r="O40">
        <f t="shared" si="4"/>
        <v>0</v>
      </c>
      <c r="P40">
        <f t="shared" si="5"/>
        <v>0</v>
      </c>
      <c r="R40">
        <f t="shared" si="6"/>
        <v>0</v>
      </c>
      <c r="S40">
        <f t="shared" si="7"/>
        <v>0</v>
      </c>
      <c r="T40">
        <f t="shared" si="8"/>
        <v>0</v>
      </c>
      <c r="W40">
        <f t="shared" si="9"/>
        <v>0</v>
      </c>
      <c r="X40">
        <f t="shared" si="10"/>
        <v>0</v>
      </c>
      <c r="Y40">
        <f t="shared" si="11"/>
        <v>0</v>
      </c>
    </row>
    <row r="41" spans="1:40" s="19" customFormat="1" x14ac:dyDescent="0.2">
      <c r="A41" s="24" t="s">
        <v>11</v>
      </c>
      <c r="B41" s="8" t="s">
        <v>38</v>
      </c>
      <c r="C41" s="8" t="s">
        <v>39</v>
      </c>
      <c r="D41" s="6" t="s">
        <v>462</v>
      </c>
      <c r="E41" s="62" t="s">
        <v>459</v>
      </c>
      <c r="F41" s="48" t="s">
        <v>410</v>
      </c>
      <c r="G41" s="48" t="s">
        <v>384</v>
      </c>
      <c r="H41" s="13">
        <f t="shared" si="13"/>
        <v>117215.26769268252</v>
      </c>
      <c r="I41" s="25">
        <v>105000</v>
      </c>
      <c r="J41" s="25">
        <f t="shared" si="14"/>
        <v>253025.2339289017</v>
      </c>
      <c r="K41" s="29" t="s">
        <v>105</v>
      </c>
      <c r="L41" s="30">
        <v>2008</v>
      </c>
      <c r="N41">
        <f t="shared" si="3"/>
        <v>105000</v>
      </c>
      <c r="O41">
        <f t="shared" si="4"/>
        <v>0</v>
      </c>
      <c r="P41">
        <f t="shared" si="5"/>
        <v>0</v>
      </c>
      <c r="Q41"/>
      <c r="R41">
        <f t="shared" si="6"/>
        <v>0</v>
      </c>
      <c r="S41">
        <f t="shared" si="7"/>
        <v>0</v>
      </c>
      <c r="T41">
        <f t="shared" si="8"/>
        <v>0</v>
      </c>
      <c r="U41"/>
      <c r="V41"/>
      <c r="W41">
        <f t="shared" si="9"/>
        <v>0</v>
      </c>
      <c r="X41">
        <f t="shared" si="10"/>
        <v>0</v>
      </c>
      <c r="Y41">
        <f t="shared" si="11"/>
        <v>0</v>
      </c>
      <c r="Z41"/>
      <c r="AA41"/>
      <c r="AB41"/>
      <c r="AC41"/>
      <c r="AD41"/>
      <c r="AE41"/>
      <c r="AF41"/>
      <c r="AG41"/>
      <c r="AH41"/>
      <c r="AI41"/>
      <c r="AJ41"/>
      <c r="AK41"/>
      <c r="AL41"/>
      <c r="AM41"/>
      <c r="AN41"/>
    </row>
    <row r="42" spans="1:40" s="19" customFormat="1" x14ac:dyDescent="0.2">
      <c r="A42" s="24" t="s">
        <v>11</v>
      </c>
      <c r="B42" s="48" t="s">
        <v>411</v>
      </c>
      <c r="C42" s="8" t="s">
        <v>39</v>
      </c>
      <c r="D42" s="6" t="s">
        <v>462</v>
      </c>
      <c r="E42" s="62" t="s">
        <v>459</v>
      </c>
      <c r="F42" s="48" t="s">
        <v>412</v>
      </c>
      <c r="G42" s="48" t="s">
        <v>384</v>
      </c>
      <c r="H42" s="47">
        <f t="shared" si="13"/>
        <v>170799.39006648023</v>
      </c>
      <c r="I42" s="25">
        <v>153000</v>
      </c>
      <c r="J42" s="25">
        <f t="shared" si="14"/>
        <v>368693.91229639965</v>
      </c>
      <c r="K42" s="52">
        <v>95115</v>
      </c>
      <c r="L42" s="30">
        <v>2015</v>
      </c>
      <c r="N42">
        <f t="shared" si="3"/>
        <v>153000</v>
      </c>
      <c r="O42">
        <f t="shared" si="4"/>
        <v>0</v>
      </c>
      <c r="P42">
        <f t="shared" si="5"/>
        <v>0</v>
      </c>
      <c r="Q42"/>
      <c r="R42">
        <f t="shared" si="6"/>
        <v>0</v>
      </c>
      <c r="S42">
        <f t="shared" si="7"/>
        <v>0</v>
      </c>
      <c r="T42">
        <f t="shared" si="8"/>
        <v>0</v>
      </c>
      <c r="U42"/>
      <c r="V42"/>
      <c r="W42">
        <f t="shared" si="9"/>
        <v>153000</v>
      </c>
      <c r="X42">
        <f t="shared" si="10"/>
        <v>0</v>
      </c>
      <c r="Y42">
        <f t="shared" si="11"/>
        <v>0</v>
      </c>
      <c r="Z42"/>
      <c r="AA42"/>
      <c r="AB42"/>
      <c r="AC42"/>
      <c r="AD42"/>
      <c r="AE42"/>
      <c r="AF42"/>
      <c r="AG42"/>
      <c r="AH42"/>
      <c r="AI42"/>
      <c r="AJ42"/>
      <c r="AK42"/>
      <c r="AL42"/>
      <c r="AM42"/>
      <c r="AN42"/>
    </row>
    <row r="43" spans="1:40" s="19" customFormat="1" x14ac:dyDescent="0.2">
      <c r="A43" s="24" t="s">
        <v>11</v>
      </c>
      <c r="B43" s="42" t="s">
        <v>370</v>
      </c>
      <c r="C43" s="8" t="s">
        <v>39</v>
      </c>
      <c r="D43" s="48" t="s">
        <v>462</v>
      </c>
      <c r="E43" s="44" t="s">
        <v>459</v>
      </c>
      <c r="F43" s="48" t="s">
        <v>385</v>
      </c>
      <c r="G43" s="48" t="s">
        <v>384</v>
      </c>
      <c r="H43" s="47">
        <f t="shared" si="13"/>
        <v>167450.38241811789</v>
      </c>
      <c r="I43" s="25">
        <v>150000</v>
      </c>
      <c r="J43" s="25">
        <f t="shared" si="14"/>
        <v>361464.61989843106</v>
      </c>
      <c r="K43" s="29">
        <v>106</v>
      </c>
      <c r="L43" s="30">
        <v>2016</v>
      </c>
      <c r="N43">
        <f t="shared" si="3"/>
        <v>150000</v>
      </c>
      <c r="O43">
        <f t="shared" si="4"/>
        <v>0</v>
      </c>
      <c r="P43">
        <f t="shared" si="5"/>
        <v>0</v>
      </c>
      <c r="Q43"/>
      <c r="R43">
        <f t="shared" si="6"/>
        <v>0</v>
      </c>
      <c r="S43">
        <f t="shared" si="7"/>
        <v>0</v>
      </c>
      <c r="T43">
        <f t="shared" si="8"/>
        <v>0</v>
      </c>
      <c r="U43"/>
      <c r="V43"/>
      <c r="W43">
        <f t="shared" si="9"/>
        <v>0</v>
      </c>
      <c r="X43">
        <f t="shared" si="10"/>
        <v>150000</v>
      </c>
      <c r="Y43">
        <f t="shared" si="11"/>
        <v>0</v>
      </c>
      <c r="Z43"/>
      <c r="AA43"/>
      <c r="AB43"/>
      <c r="AC43"/>
      <c r="AD43"/>
      <c r="AE43"/>
      <c r="AF43"/>
      <c r="AG43"/>
      <c r="AH43"/>
      <c r="AI43"/>
      <c r="AJ43"/>
      <c r="AK43"/>
      <c r="AL43"/>
      <c r="AM43"/>
      <c r="AN43"/>
    </row>
    <row r="44" spans="1:40" s="19" customFormat="1" x14ac:dyDescent="0.2">
      <c r="A44" s="24" t="s">
        <v>11</v>
      </c>
      <c r="B44" s="42"/>
      <c r="C44" s="42" t="s">
        <v>573</v>
      </c>
      <c r="D44" s="6" t="s">
        <v>462</v>
      </c>
      <c r="E44" s="44" t="s">
        <v>459</v>
      </c>
      <c r="F44" s="48" t="s">
        <v>574</v>
      </c>
      <c r="G44" s="48" t="s">
        <v>575</v>
      </c>
      <c r="H44" s="47"/>
      <c r="I44" s="25"/>
      <c r="J44" s="25"/>
      <c r="K44" s="29">
        <v>143</v>
      </c>
      <c r="L44" s="30">
        <v>2016</v>
      </c>
      <c r="N44"/>
      <c r="O44"/>
      <c r="P44"/>
      <c r="Q44"/>
      <c r="R44"/>
      <c r="S44"/>
      <c r="T44"/>
      <c r="U44"/>
      <c r="V44"/>
      <c r="W44">
        <f t="shared" si="9"/>
        <v>0</v>
      </c>
      <c r="X44">
        <f t="shared" si="10"/>
        <v>0</v>
      </c>
      <c r="Y44">
        <f t="shared" si="11"/>
        <v>0</v>
      </c>
      <c r="Z44"/>
      <c r="AA44"/>
      <c r="AB44"/>
      <c r="AC44"/>
      <c r="AD44"/>
      <c r="AE44"/>
      <c r="AF44"/>
      <c r="AG44"/>
      <c r="AH44"/>
      <c r="AI44"/>
      <c r="AJ44"/>
      <c r="AK44"/>
      <c r="AL44"/>
      <c r="AM44"/>
      <c r="AN44"/>
    </row>
    <row r="45" spans="1:40" x14ac:dyDescent="0.2">
      <c r="A45" s="24" t="s">
        <v>5</v>
      </c>
      <c r="B45" s="6" t="s">
        <v>52</v>
      </c>
      <c r="C45" s="6" t="s">
        <v>12</v>
      </c>
      <c r="D45" s="6" t="s">
        <v>462</v>
      </c>
      <c r="E45" s="44" t="s">
        <v>459</v>
      </c>
      <c r="F45" s="6" t="s">
        <v>496</v>
      </c>
      <c r="G45" s="6" t="s">
        <v>384</v>
      </c>
      <c r="H45" s="13">
        <f t="shared" si="13"/>
        <v>111633.58827874526</v>
      </c>
      <c r="I45" s="25">
        <v>100000</v>
      </c>
      <c r="J45" s="25">
        <f t="shared" si="14"/>
        <v>240976.41326562068</v>
      </c>
      <c r="K45" s="29" t="s">
        <v>116</v>
      </c>
      <c r="L45" s="30">
        <v>1999</v>
      </c>
      <c r="N45">
        <f t="shared" si="3"/>
        <v>100000</v>
      </c>
      <c r="O45">
        <f t="shared" si="4"/>
        <v>0</v>
      </c>
      <c r="P45">
        <f t="shared" si="5"/>
        <v>0</v>
      </c>
      <c r="R45">
        <f t="shared" si="6"/>
        <v>0</v>
      </c>
      <c r="S45">
        <f t="shared" si="7"/>
        <v>0</v>
      </c>
      <c r="T45">
        <f t="shared" si="8"/>
        <v>0</v>
      </c>
      <c r="W45">
        <f t="shared" si="9"/>
        <v>0</v>
      </c>
      <c r="X45">
        <f t="shared" si="10"/>
        <v>0</v>
      </c>
      <c r="Y45">
        <f t="shared" si="11"/>
        <v>0</v>
      </c>
    </row>
    <row r="46" spans="1:40" x14ac:dyDescent="0.2">
      <c r="A46" s="24" t="s">
        <v>11</v>
      </c>
      <c r="B46" s="6" t="s">
        <v>53</v>
      </c>
      <c r="C46" s="8" t="s">
        <v>12</v>
      </c>
      <c r="D46" s="48" t="s">
        <v>462</v>
      </c>
      <c r="E46" s="62" t="s">
        <v>459</v>
      </c>
      <c r="F46" s="8" t="s">
        <v>385</v>
      </c>
      <c r="G46" s="8" t="s">
        <v>384</v>
      </c>
      <c r="H46" s="13">
        <f t="shared" si="13"/>
        <v>98237.557685295818</v>
      </c>
      <c r="I46" s="25">
        <v>88000</v>
      </c>
      <c r="J46" s="25">
        <f t="shared" si="14"/>
        <v>212059.24367374621</v>
      </c>
      <c r="K46" s="44" t="s">
        <v>417</v>
      </c>
      <c r="L46" s="30">
        <v>1993</v>
      </c>
      <c r="N46">
        <f t="shared" si="3"/>
        <v>88000</v>
      </c>
      <c r="O46">
        <f t="shared" si="4"/>
        <v>0</v>
      </c>
      <c r="P46">
        <f t="shared" si="5"/>
        <v>0</v>
      </c>
      <c r="R46">
        <f t="shared" si="6"/>
        <v>0</v>
      </c>
      <c r="S46">
        <f t="shared" si="7"/>
        <v>0</v>
      </c>
      <c r="T46">
        <f t="shared" si="8"/>
        <v>0</v>
      </c>
      <c r="W46">
        <f t="shared" si="9"/>
        <v>0</v>
      </c>
      <c r="X46">
        <f t="shared" si="10"/>
        <v>0</v>
      </c>
      <c r="Y46">
        <f t="shared" si="11"/>
        <v>0</v>
      </c>
    </row>
    <row r="47" spans="1:40" x14ac:dyDescent="0.2">
      <c r="A47" s="24" t="s">
        <v>11</v>
      </c>
      <c r="B47" s="6" t="s">
        <v>53</v>
      </c>
      <c r="C47" s="8" t="s">
        <v>12</v>
      </c>
      <c r="D47" s="48" t="s">
        <v>462</v>
      </c>
      <c r="E47" s="62" t="s">
        <v>459</v>
      </c>
      <c r="F47" s="48" t="s">
        <v>464</v>
      </c>
      <c r="G47" s="8" t="s">
        <v>384</v>
      </c>
      <c r="H47" s="13">
        <f t="shared" si="13"/>
        <v>39071.755897560841</v>
      </c>
      <c r="I47" s="25">
        <v>35000</v>
      </c>
      <c r="J47" s="25">
        <f t="shared" si="14"/>
        <v>84341.744642967242</v>
      </c>
      <c r="K47" s="29">
        <v>116</v>
      </c>
      <c r="L47" s="30">
        <v>1989</v>
      </c>
      <c r="N47">
        <f t="shared" si="3"/>
        <v>35000</v>
      </c>
      <c r="O47">
        <f t="shared" si="4"/>
        <v>0</v>
      </c>
      <c r="P47">
        <f t="shared" si="5"/>
        <v>0</v>
      </c>
      <c r="R47">
        <f t="shared" si="6"/>
        <v>0</v>
      </c>
      <c r="S47">
        <f t="shared" si="7"/>
        <v>0</v>
      </c>
      <c r="T47">
        <f t="shared" si="8"/>
        <v>0</v>
      </c>
      <c r="W47">
        <f t="shared" si="9"/>
        <v>0</v>
      </c>
      <c r="X47">
        <f t="shared" si="10"/>
        <v>0</v>
      </c>
      <c r="Y47">
        <f t="shared" si="11"/>
        <v>0</v>
      </c>
    </row>
    <row r="48" spans="1:40" x14ac:dyDescent="0.2">
      <c r="A48" s="24" t="s">
        <v>11</v>
      </c>
      <c r="B48" s="6" t="s">
        <v>529</v>
      </c>
      <c r="C48" s="8" t="s">
        <v>12</v>
      </c>
      <c r="D48" s="48" t="s">
        <v>462</v>
      </c>
      <c r="E48" s="62" t="s">
        <v>459</v>
      </c>
      <c r="F48" s="48" t="s">
        <v>530</v>
      </c>
      <c r="G48" s="48" t="s">
        <v>442</v>
      </c>
      <c r="H48" s="13"/>
      <c r="I48" s="25"/>
      <c r="J48" s="25"/>
      <c r="K48" s="29"/>
      <c r="L48" s="30">
        <v>1989</v>
      </c>
      <c r="N48">
        <f t="shared" si="3"/>
        <v>0</v>
      </c>
      <c r="O48">
        <f t="shared" si="4"/>
        <v>0</v>
      </c>
      <c r="P48">
        <f t="shared" si="5"/>
        <v>0</v>
      </c>
      <c r="R48">
        <f t="shared" si="6"/>
        <v>0</v>
      </c>
      <c r="S48">
        <f t="shared" si="7"/>
        <v>0</v>
      </c>
      <c r="T48">
        <f t="shared" si="8"/>
        <v>0</v>
      </c>
      <c r="W48">
        <f t="shared" si="9"/>
        <v>0</v>
      </c>
      <c r="X48">
        <f t="shared" si="10"/>
        <v>0</v>
      </c>
      <c r="Y48">
        <f t="shared" si="11"/>
        <v>0</v>
      </c>
    </row>
    <row r="49" spans="1:25" x14ac:dyDescent="0.2">
      <c r="A49" s="24" t="s">
        <v>5</v>
      </c>
      <c r="B49" s="8" t="s">
        <v>51</v>
      </c>
      <c r="C49" s="8" t="s">
        <v>12</v>
      </c>
      <c r="D49" s="48" t="s">
        <v>489</v>
      </c>
      <c r="E49" s="44" t="s">
        <v>459</v>
      </c>
      <c r="F49" s="42" t="s">
        <v>434</v>
      </c>
      <c r="G49" s="48" t="s">
        <v>384</v>
      </c>
      <c r="H49" s="13">
        <f t="shared" ref="H49:H60" si="15">I49*1000/24/3.2808^3*273.15/288.706</f>
        <v>178613.74124599239</v>
      </c>
      <c r="I49" s="25">
        <v>160000</v>
      </c>
      <c r="J49" s="25">
        <f t="shared" ref="J49:J60" si="16">I49/0.7302/519.69*2.016/2.2046*1000</f>
        <v>385562.26122499304</v>
      </c>
      <c r="K49" s="44" t="s">
        <v>354</v>
      </c>
      <c r="L49" s="30">
        <v>1995</v>
      </c>
      <c r="N49">
        <f t="shared" si="3"/>
        <v>160000</v>
      </c>
      <c r="O49">
        <f t="shared" si="4"/>
        <v>0</v>
      </c>
      <c r="P49">
        <f t="shared" si="5"/>
        <v>0</v>
      </c>
      <c r="R49">
        <f t="shared" si="6"/>
        <v>0</v>
      </c>
      <c r="S49">
        <f t="shared" si="7"/>
        <v>0</v>
      </c>
      <c r="T49">
        <f t="shared" si="8"/>
        <v>0</v>
      </c>
      <c r="W49">
        <f t="shared" si="9"/>
        <v>0</v>
      </c>
      <c r="X49">
        <f t="shared" si="10"/>
        <v>0</v>
      </c>
      <c r="Y49">
        <f t="shared" si="11"/>
        <v>0</v>
      </c>
    </row>
    <row r="50" spans="1:25" x14ac:dyDescent="0.2">
      <c r="A50" s="24" t="s">
        <v>5</v>
      </c>
      <c r="B50" s="6" t="s">
        <v>61</v>
      </c>
      <c r="C50" s="6" t="s">
        <v>59</v>
      </c>
      <c r="D50" s="6"/>
      <c r="E50" s="61"/>
      <c r="F50" s="6"/>
      <c r="G50" s="6"/>
      <c r="H50" s="13">
        <f t="shared" si="15"/>
        <v>1674.503824181179</v>
      </c>
      <c r="I50" s="25">
        <v>1500</v>
      </c>
      <c r="J50" s="25">
        <f t="shared" si="16"/>
        <v>3614.646198984311</v>
      </c>
      <c r="K50" s="29" t="s">
        <v>34</v>
      </c>
      <c r="L50" s="30"/>
      <c r="N50">
        <f t="shared" si="3"/>
        <v>0</v>
      </c>
      <c r="O50">
        <f t="shared" si="4"/>
        <v>0</v>
      </c>
      <c r="P50">
        <f t="shared" si="5"/>
        <v>0</v>
      </c>
      <c r="R50">
        <f t="shared" si="6"/>
        <v>0</v>
      </c>
      <c r="S50">
        <f t="shared" si="7"/>
        <v>0</v>
      </c>
      <c r="T50">
        <f t="shared" si="8"/>
        <v>0</v>
      </c>
      <c r="W50">
        <f t="shared" si="9"/>
        <v>0</v>
      </c>
      <c r="X50">
        <f t="shared" si="10"/>
        <v>0</v>
      </c>
      <c r="Y50">
        <f t="shared" si="11"/>
        <v>0</v>
      </c>
    </row>
    <row r="51" spans="1:25" x14ac:dyDescent="0.2">
      <c r="A51" s="24" t="s">
        <v>5</v>
      </c>
      <c r="B51" s="6" t="s">
        <v>61</v>
      </c>
      <c r="C51" s="6" t="s">
        <v>59</v>
      </c>
      <c r="D51" s="6" t="s">
        <v>489</v>
      </c>
      <c r="E51" s="61" t="s">
        <v>459</v>
      </c>
      <c r="F51" s="6" t="s">
        <v>450</v>
      </c>
      <c r="G51" s="6" t="s">
        <v>384</v>
      </c>
      <c r="H51" s="13">
        <f t="shared" si="15"/>
        <v>8707.4198857421288</v>
      </c>
      <c r="I51" s="25">
        <v>7800</v>
      </c>
      <c r="J51" s="25">
        <f t="shared" si="16"/>
        <v>18796.160234718413</v>
      </c>
      <c r="K51" s="29">
        <v>123</v>
      </c>
      <c r="L51" s="30">
        <v>2016</v>
      </c>
      <c r="N51">
        <f t="shared" si="3"/>
        <v>7800</v>
      </c>
      <c r="O51">
        <f t="shared" si="4"/>
        <v>0</v>
      </c>
      <c r="P51">
        <f t="shared" si="5"/>
        <v>0</v>
      </c>
      <c r="R51">
        <f t="shared" si="6"/>
        <v>0</v>
      </c>
      <c r="S51">
        <f t="shared" si="7"/>
        <v>0</v>
      </c>
      <c r="T51">
        <f t="shared" si="8"/>
        <v>0</v>
      </c>
      <c r="W51">
        <f t="shared" si="9"/>
        <v>0</v>
      </c>
      <c r="X51">
        <f t="shared" si="10"/>
        <v>7800</v>
      </c>
      <c r="Y51">
        <f t="shared" si="11"/>
        <v>0</v>
      </c>
    </row>
    <row r="52" spans="1:25" x14ac:dyDescent="0.2">
      <c r="A52" s="24" t="s">
        <v>5</v>
      </c>
      <c r="B52" s="6" t="s">
        <v>61</v>
      </c>
      <c r="C52" s="6" t="s">
        <v>59</v>
      </c>
      <c r="D52" s="6" t="s">
        <v>462</v>
      </c>
      <c r="E52" s="61" t="s">
        <v>459</v>
      </c>
      <c r="F52" s="6" t="s">
        <v>450</v>
      </c>
      <c r="G52" s="6" t="s">
        <v>384</v>
      </c>
      <c r="H52" s="13">
        <f t="shared" si="15"/>
        <v>106051.90886480799</v>
      </c>
      <c r="I52" s="25">
        <v>95000</v>
      </c>
      <c r="J52" s="25">
        <f t="shared" si="16"/>
        <v>228927.59260233963</v>
      </c>
      <c r="K52" s="29">
        <v>123</v>
      </c>
      <c r="L52" s="30">
        <v>2016</v>
      </c>
      <c r="N52">
        <f t="shared" si="3"/>
        <v>95000</v>
      </c>
      <c r="O52">
        <f t="shared" si="4"/>
        <v>0</v>
      </c>
      <c r="P52">
        <f t="shared" si="5"/>
        <v>0</v>
      </c>
      <c r="R52">
        <f t="shared" si="6"/>
        <v>0</v>
      </c>
      <c r="S52">
        <f t="shared" si="7"/>
        <v>0</v>
      </c>
      <c r="T52">
        <f t="shared" si="8"/>
        <v>0</v>
      </c>
      <c r="W52">
        <f t="shared" si="9"/>
        <v>0</v>
      </c>
      <c r="X52">
        <f t="shared" si="10"/>
        <v>95000</v>
      </c>
      <c r="Y52">
        <f t="shared" si="11"/>
        <v>0</v>
      </c>
    </row>
    <row r="53" spans="1:25" x14ac:dyDescent="0.2">
      <c r="A53" s="24" t="s">
        <v>5</v>
      </c>
      <c r="B53" s="6" t="s">
        <v>61</v>
      </c>
      <c r="C53" s="6" t="s">
        <v>59</v>
      </c>
      <c r="D53" s="6" t="s">
        <v>462</v>
      </c>
      <c r="E53" s="61" t="s">
        <v>459</v>
      </c>
      <c r="F53" s="6" t="s">
        <v>450</v>
      </c>
      <c r="G53" s="6" t="s">
        <v>384</v>
      </c>
      <c r="H53" s="13">
        <f t="shared" si="15"/>
        <v>106051.90886480799</v>
      </c>
      <c r="I53" s="25">
        <v>95000</v>
      </c>
      <c r="J53" s="25">
        <f t="shared" si="16"/>
        <v>228927.59260233963</v>
      </c>
      <c r="K53" s="29">
        <v>123</v>
      </c>
      <c r="L53" s="30">
        <v>2016</v>
      </c>
      <c r="N53">
        <f t="shared" si="3"/>
        <v>95000</v>
      </c>
      <c r="O53">
        <f t="shared" si="4"/>
        <v>0</v>
      </c>
      <c r="P53">
        <f t="shared" si="5"/>
        <v>0</v>
      </c>
      <c r="R53">
        <f t="shared" si="6"/>
        <v>0</v>
      </c>
      <c r="S53">
        <f t="shared" si="7"/>
        <v>0</v>
      </c>
      <c r="T53">
        <f t="shared" si="8"/>
        <v>0</v>
      </c>
      <c r="W53">
        <f t="shared" si="9"/>
        <v>0</v>
      </c>
      <c r="X53">
        <f t="shared" si="10"/>
        <v>95000</v>
      </c>
      <c r="Y53">
        <f t="shared" si="11"/>
        <v>0</v>
      </c>
    </row>
    <row r="54" spans="1:25" x14ac:dyDescent="0.2">
      <c r="A54" s="24" t="s">
        <v>11</v>
      </c>
      <c r="B54" s="8" t="s">
        <v>41</v>
      </c>
      <c r="C54" s="8" t="s">
        <v>42</v>
      </c>
      <c r="D54" s="6" t="s">
        <v>462</v>
      </c>
      <c r="E54" s="61" t="s">
        <v>459</v>
      </c>
      <c r="F54" s="48" t="s">
        <v>389</v>
      </c>
      <c r="G54" s="48" t="s">
        <v>384</v>
      </c>
      <c r="H54" s="13">
        <f t="shared" si="15"/>
        <v>20094.045890174148</v>
      </c>
      <c r="I54" s="25">
        <v>18000</v>
      </c>
      <c r="J54" s="25">
        <f t="shared" si="16"/>
        <v>43375.754387811721</v>
      </c>
      <c r="K54" s="29" t="s">
        <v>101</v>
      </c>
      <c r="L54" s="30">
        <v>2006</v>
      </c>
      <c r="N54">
        <f t="shared" si="3"/>
        <v>18000</v>
      </c>
      <c r="O54">
        <f t="shared" si="4"/>
        <v>0</v>
      </c>
      <c r="P54">
        <f t="shared" si="5"/>
        <v>0</v>
      </c>
      <c r="R54">
        <f t="shared" si="6"/>
        <v>0</v>
      </c>
      <c r="S54">
        <f t="shared" si="7"/>
        <v>0</v>
      </c>
      <c r="T54">
        <f t="shared" si="8"/>
        <v>0</v>
      </c>
      <c r="W54">
        <f t="shared" si="9"/>
        <v>0</v>
      </c>
      <c r="X54">
        <f t="shared" si="10"/>
        <v>0</v>
      </c>
      <c r="Y54">
        <f t="shared" si="11"/>
        <v>0</v>
      </c>
    </row>
    <row r="55" spans="1:25" x14ac:dyDescent="0.2">
      <c r="A55" s="24" t="s">
        <v>5</v>
      </c>
      <c r="B55" s="8" t="s">
        <v>69</v>
      </c>
      <c r="C55" s="8" t="s">
        <v>42</v>
      </c>
      <c r="D55" s="6" t="s">
        <v>462</v>
      </c>
      <c r="E55" s="29" t="s">
        <v>459</v>
      </c>
      <c r="F55" s="6" t="s">
        <v>528</v>
      </c>
      <c r="G55" s="6" t="s">
        <v>486</v>
      </c>
      <c r="H55" s="13">
        <f t="shared" si="15"/>
        <v>837.25191209058949</v>
      </c>
      <c r="I55" s="25">
        <v>750</v>
      </c>
      <c r="J55" s="25">
        <f t="shared" si="16"/>
        <v>1807.3230994921555</v>
      </c>
      <c r="K55" s="44" t="s">
        <v>353</v>
      </c>
      <c r="L55" s="30">
        <v>1993</v>
      </c>
      <c r="N55">
        <f t="shared" si="3"/>
        <v>0</v>
      </c>
      <c r="O55">
        <f t="shared" si="4"/>
        <v>750</v>
      </c>
      <c r="P55">
        <f t="shared" si="5"/>
        <v>0</v>
      </c>
      <c r="R55">
        <f t="shared" si="6"/>
        <v>0</v>
      </c>
      <c r="S55">
        <f t="shared" si="7"/>
        <v>0</v>
      </c>
      <c r="T55">
        <f t="shared" si="8"/>
        <v>0</v>
      </c>
      <c r="W55">
        <f t="shared" si="9"/>
        <v>0</v>
      </c>
      <c r="X55">
        <f t="shared" si="10"/>
        <v>0</v>
      </c>
      <c r="Y55">
        <f t="shared" si="11"/>
        <v>0</v>
      </c>
    </row>
    <row r="56" spans="1:25" x14ac:dyDescent="0.2">
      <c r="A56" s="24" t="s">
        <v>5</v>
      </c>
      <c r="B56" s="6" t="s">
        <v>232</v>
      </c>
      <c r="C56" s="6" t="s">
        <v>233</v>
      </c>
      <c r="D56" s="6" t="s">
        <v>462</v>
      </c>
      <c r="E56" s="61" t="s">
        <v>459</v>
      </c>
      <c r="F56" s="6" t="s">
        <v>422</v>
      </c>
      <c r="G56" s="6" t="s">
        <v>384</v>
      </c>
      <c r="H56" s="13">
        <f t="shared" si="15"/>
        <v>37955.420014773386</v>
      </c>
      <c r="I56" s="25">
        <v>34000</v>
      </c>
      <c r="J56" s="25">
        <f t="shared" si="16"/>
        <v>81931.980510311027</v>
      </c>
      <c r="K56" s="49">
        <v>59100</v>
      </c>
      <c r="L56" s="30">
        <v>2004</v>
      </c>
      <c r="N56">
        <f t="shared" si="3"/>
        <v>34000</v>
      </c>
      <c r="O56">
        <f t="shared" si="4"/>
        <v>0</v>
      </c>
      <c r="P56">
        <f t="shared" si="5"/>
        <v>0</v>
      </c>
      <c r="R56">
        <f t="shared" si="6"/>
        <v>0</v>
      </c>
      <c r="S56">
        <f t="shared" si="7"/>
        <v>0</v>
      </c>
      <c r="T56">
        <f t="shared" si="8"/>
        <v>0</v>
      </c>
      <c r="W56">
        <f t="shared" si="9"/>
        <v>0</v>
      </c>
      <c r="X56">
        <f t="shared" si="10"/>
        <v>0</v>
      </c>
      <c r="Y56">
        <f t="shared" si="11"/>
        <v>0</v>
      </c>
    </row>
    <row r="57" spans="1:25" x14ac:dyDescent="0.2">
      <c r="A57" s="24" t="s">
        <v>5</v>
      </c>
      <c r="B57" s="6" t="s">
        <v>244</v>
      </c>
      <c r="C57" s="6" t="s">
        <v>33</v>
      </c>
      <c r="D57" s="6" t="s">
        <v>462</v>
      </c>
      <c r="E57" s="61" t="s">
        <v>459</v>
      </c>
      <c r="F57" s="6" t="s">
        <v>389</v>
      </c>
      <c r="G57" s="6" t="s">
        <v>384</v>
      </c>
      <c r="H57" s="13">
        <f t="shared" si="15"/>
        <v>133960.3059344943</v>
      </c>
      <c r="I57" s="25">
        <v>120000</v>
      </c>
      <c r="J57" s="25">
        <f t="shared" si="16"/>
        <v>289171.69591874484</v>
      </c>
      <c r="K57" s="29" t="s">
        <v>337</v>
      </c>
      <c r="L57" s="30">
        <v>2010</v>
      </c>
      <c r="N57">
        <f t="shared" si="3"/>
        <v>120000</v>
      </c>
      <c r="O57">
        <f t="shared" si="4"/>
        <v>0</v>
      </c>
      <c r="P57">
        <f t="shared" si="5"/>
        <v>0</v>
      </c>
      <c r="R57">
        <f t="shared" si="6"/>
        <v>0</v>
      </c>
      <c r="S57">
        <f t="shared" si="7"/>
        <v>0</v>
      </c>
      <c r="T57">
        <f t="shared" si="8"/>
        <v>0</v>
      </c>
      <c r="W57">
        <f t="shared" si="9"/>
        <v>0</v>
      </c>
      <c r="X57">
        <f t="shared" si="10"/>
        <v>0</v>
      </c>
      <c r="Y57">
        <f t="shared" si="11"/>
        <v>0</v>
      </c>
    </row>
    <row r="58" spans="1:25" x14ac:dyDescent="0.2">
      <c r="A58" s="24" t="s">
        <v>5</v>
      </c>
      <c r="B58" s="26" t="s">
        <v>62</v>
      </c>
      <c r="C58" s="8" t="s">
        <v>33</v>
      </c>
      <c r="D58" s="48" t="s">
        <v>462</v>
      </c>
      <c r="E58" s="44" t="s">
        <v>459</v>
      </c>
      <c r="F58" s="48" t="s">
        <v>511</v>
      </c>
      <c r="G58" s="48" t="s">
        <v>384</v>
      </c>
      <c r="H58" s="13">
        <f t="shared" si="15"/>
        <v>122796.94710661976</v>
      </c>
      <c r="I58" s="25">
        <v>110000</v>
      </c>
      <c r="J58" s="25">
        <f t="shared" si="16"/>
        <v>265074.0545921828</v>
      </c>
      <c r="K58" s="29" t="s">
        <v>100</v>
      </c>
      <c r="L58" s="30">
        <v>2006</v>
      </c>
      <c r="N58">
        <f t="shared" si="3"/>
        <v>110000</v>
      </c>
      <c r="O58">
        <f t="shared" si="4"/>
        <v>0</v>
      </c>
      <c r="P58">
        <f t="shared" si="5"/>
        <v>0</v>
      </c>
      <c r="R58">
        <f t="shared" si="6"/>
        <v>0</v>
      </c>
      <c r="S58">
        <f t="shared" si="7"/>
        <v>0</v>
      </c>
      <c r="T58">
        <f t="shared" si="8"/>
        <v>0</v>
      </c>
      <c r="W58">
        <f t="shared" si="9"/>
        <v>0</v>
      </c>
      <c r="X58">
        <f t="shared" si="10"/>
        <v>0</v>
      </c>
      <c r="Y58">
        <f t="shared" si="11"/>
        <v>0</v>
      </c>
    </row>
    <row r="59" spans="1:25" x14ac:dyDescent="0.2">
      <c r="A59" s="24" t="s">
        <v>5</v>
      </c>
      <c r="B59" s="26" t="s">
        <v>254</v>
      </c>
      <c r="C59" s="6" t="s">
        <v>33</v>
      </c>
      <c r="D59" s="6" t="s">
        <v>462</v>
      </c>
      <c r="E59" s="44" t="s">
        <v>459</v>
      </c>
      <c r="F59" s="6" t="s">
        <v>422</v>
      </c>
      <c r="G59" s="6" t="s">
        <v>384</v>
      </c>
      <c r="H59" s="13">
        <f t="shared" si="15"/>
        <v>133960.3059344943</v>
      </c>
      <c r="I59" s="25">
        <v>120000</v>
      </c>
      <c r="J59" s="25">
        <f t="shared" si="16"/>
        <v>289171.69591874484</v>
      </c>
      <c r="K59" s="29">
        <v>133</v>
      </c>
      <c r="L59" s="30">
        <v>2009</v>
      </c>
      <c r="N59">
        <f t="shared" si="3"/>
        <v>120000</v>
      </c>
      <c r="O59">
        <f t="shared" si="4"/>
        <v>0</v>
      </c>
      <c r="P59">
        <f t="shared" si="5"/>
        <v>0</v>
      </c>
      <c r="R59">
        <f t="shared" si="6"/>
        <v>0</v>
      </c>
      <c r="S59">
        <f t="shared" si="7"/>
        <v>0</v>
      </c>
      <c r="T59">
        <f t="shared" si="8"/>
        <v>0</v>
      </c>
      <c r="W59">
        <f t="shared" si="9"/>
        <v>0</v>
      </c>
      <c r="X59">
        <f t="shared" si="10"/>
        <v>0</v>
      </c>
      <c r="Y59">
        <f t="shared" si="11"/>
        <v>0</v>
      </c>
    </row>
    <row r="60" spans="1:25" x14ac:dyDescent="0.2">
      <c r="A60" s="24" t="s">
        <v>5</v>
      </c>
      <c r="B60" s="26" t="s">
        <v>63</v>
      </c>
      <c r="C60" s="8" t="s">
        <v>33</v>
      </c>
      <c r="D60" s="48" t="s">
        <v>549</v>
      </c>
      <c r="E60" s="61" t="s">
        <v>460</v>
      </c>
      <c r="F60" s="6" t="s">
        <v>532</v>
      </c>
      <c r="G60" s="6" t="s">
        <v>486</v>
      </c>
      <c r="H60" s="13">
        <f t="shared" si="15"/>
        <v>50235.114725435364</v>
      </c>
      <c r="I60" s="25">
        <v>45000</v>
      </c>
      <c r="J60" s="25">
        <f t="shared" si="16"/>
        <v>108439.38596952931</v>
      </c>
      <c r="K60" s="44" t="s">
        <v>356</v>
      </c>
      <c r="L60" s="30">
        <v>1999</v>
      </c>
      <c r="N60">
        <f t="shared" si="3"/>
        <v>0</v>
      </c>
      <c r="O60">
        <f t="shared" si="4"/>
        <v>45000</v>
      </c>
      <c r="P60">
        <f t="shared" si="5"/>
        <v>0</v>
      </c>
      <c r="R60">
        <f t="shared" si="6"/>
        <v>0</v>
      </c>
      <c r="S60">
        <f t="shared" si="7"/>
        <v>0</v>
      </c>
      <c r="T60">
        <f t="shared" si="8"/>
        <v>0</v>
      </c>
      <c r="W60">
        <f t="shared" si="9"/>
        <v>0</v>
      </c>
      <c r="X60">
        <f t="shared" si="10"/>
        <v>0</v>
      </c>
      <c r="Y60">
        <f t="shared" si="11"/>
        <v>0</v>
      </c>
    </row>
    <row r="61" spans="1:25" x14ac:dyDescent="0.2">
      <c r="A61" s="24" t="s">
        <v>5</v>
      </c>
      <c r="B61" s="26" t="s">
        <v>63</v>
      </c>
      <c r="C61" s="8" t="s">
        <v>33</v>
      </c>
      <c r="D61" s="48" t="s">
        <v>462</v>
      </c>
      <c r="E61" s="61" t="s">
        <v>501</v>
      </c>
      <c r="F61" s="6" t="s">
        <v>502</v>
      </c>
      <c r="G61" s="6" t="s">
        <v>486</v>
      </c>
      <c r="H61" s="13"/>
      <c r="I61" s="25"/>
      <c r="J61" s="25"/>
      <c r="K61" s="44">
        <v>24</v>
      </c>
      <c r="L61" s="30">
        <v>2001</v>
      </c>
      <c r="N61">
        <f t="shared" si="3"/>
        <v>0</v>
      </c>
      <c r="O61">
        <f t="shared" si="4"/>
        <v>0</v>
      </c>
      <c r="P61">
        <f t="shared" si="5"/>
        <v>0</v>
      </c>
      <c r="R61">
        <f t="shared" si="6"/>
        <v>0</v>
      </c>
      <c r="S61">
        <f t="shared" si="7"/>
        <v>0</v>
      </c>
      <c r="T61">
        <f t="shared" si="8"/>
        <v>0</v>
      </c>
      <c r="W61">
        <f t="shared" si="9"/>
        <v>0</v>
      </c>
      <c r="X61">
        <f t="shared" si="10"/>
        <v>0</v>
      </c>
      <c r="Y61">
        <f t="shared" si="11"/>
        <v>0</v>
      </c>
    </row>
    <row r="62" spans="1:25" x14ac:dyDescent="0.2">
      <c r="A62" s="24" t="s">
        <v>5</v>
      </c>
      <c r="B62" s="26" t="s">
        <v>63</v>
      </c>
      <c r="C62" s="8" t="s">
        <v>33</v>
      </c>
      <c r="D62" s="42" t="s">
        <v>470</v>
      </c>
      <c r="E62" s="44" t="s">
        <v>459</v>
      </c>
      <c r="F62" s="48" t="s">
        <v>434</v>
      </c>
      <c r="G62" s="48" t="s">
        <v>434</v>
      </c>
      <c r="H62" s="13"/>
      <c r="I62" s="25"/>
      <c r="J62" s="25"/>
      <c r="K62" s="44" t="s">
        <v>359</v>
      </c>
      <c r="L62" s="30">
        <v>1992</v>
      </c>
      <c r="N62">
        <f t="shared" si="3"/>
        <v>0</v>
      </c>
      <c r="O62">
        <f t="shared" si="4"/>
        <v>0</v>
      </c>
      <c r="P62">
        <f t="shared" si="5"/>
        <v>0</v>
      </c>
      <c r="R62">
        <f t="shared" si="6"/>
        <v>0</v>
      </c>
      <c r="S62">
        <f t="shared" si="7"/>
        <v>0</v>
      </c>
      <c r="T62">
        <f t="shared" si="8"/>
        <v>0</v>
      </c>
      <c r="W62">
        <f t="shared" si="9"/>
        <v>0</v>
      </c>
      <c r="X62">
        <f t="shared" si="10"/>
        <v>0</v>
      </c>
      <c r="Y62">
        <f t="shared" si="11"/>
        <v>0</v>
      </c>
    </row>
    <row r="63" spans="1:25" x14ac:dyDescent="0.2">
      <c r="A63" s="24" t="s">
        <v>5</v>
      </c>
      <c r="B63" s="26" t="s">
        <v>63</v>
      </c>
      <c r="C63" s="8" t="s">
        <v>33</v>
      </c>
      <c r="D63" s="42" t="s">
        <v>470</v>
      </c>
      <c r="E63" s="44" t="s">
        <v>459</v>
      </c>
      <c r="F63" s="48" t="s">
        <v>434</v>
      </c>
      <c r="G63" s="48" t="s">
        <v>434</v>
      </c>
      <c r="H63" s="13"/>
      <c r="I63" s="25"/>
      <c r="J63" s="25"/>
      <c r="K63" s="49">
        <v>78100</v>
      </c>
      <c r="L63" s="30">
        <v>1992</v>
      </c>
      <c r="N63">
        <f t="shared" si="3"/>
        <v>0</v>
      </c>
      <c r="O63">
        <f t="shared" si="4"/>
        <v>0</v>
      </c>
      <c r="P63">
        <f t="shared" si="5"/>
        <v>0</v>
      </c>
      <c r="R63">
        <f t="shared" si="6"/>
        <v>0</v>
      </c>
      <c r="S63">
        <f t="shared" si="7"/>
        <v>0</v>
      </c>
      <c r="T63">
        <f t="shared" si="8"/>
        <v>0</v>
      </c>
      <c r="W63">
        <f t="shared" si="9"/>
        <v>0</v>
      </c>
      <c r="X63">
        <f t="shared" si="10"/>
        <v>0</v>
      </c>
      <c r="Y63">
        <f t="shared" si="11"/>
        <v>0</v>
      </c>
    </row>
    <row r="64" spans="1:25" x14ac:dyDescent="0.2">
      <c r="A64" s="27" t="s">
        <v>5</v>
      </c>
      <c r="B64" s="26" t="s">
        <v>253</v>
      </c>
      <c r="C64" s="42" t="s">
        <v>33</v>
      </c>
      <c r="D64" s="48" t="s">
        <v>462</v>
      </c>
      <c r="E64" s="44" t="s">
        <v>459</v>
      </c>
      <c r="F64" s="48" t="s">
        <v>497</v>
      </c>
      <c r="G64" s="48" t="s">
        <v>486</v>
      </c>
      <c r="H64" s="13">
        <f t="shared" ref="H64:H69" si="17">I64*1000/24/3.2808^3*273.15/288.706</f>
        <v>111633.58827874526</v>
      </c>
      <c r="I64" s="25">
        <v>100000</v>
      </c>
      <c r="J64" s="25">
        <f t="shared" ref="J64:J69" si="18">I64/0.7302/519.69*2.016/2.2046*1000</f>
        <v>240976.41326562068</v>
      </c>
      <c r="K64" s="29">
        <v>67</v>
      </c>
      <c r="L64" s="30">
        <v>2012</v>
      </c>
      <c r="N64">
        <f t="shared" si="3"/>
        <v>0</v>
      </c>
      <c r="O64">
        <f t="shared" si="4"/>
        <v>100000</v>
      </c>
      <c r="P64">
        <f t="shared" si="5"/>
        <v>0</v>
      </c>
      <c r="R64">
        <f t="shared" si="6"/>
        <v>0</v>
      </c>
      <c r="S64">
        <f t="shared" si="7"/>
        <v>0</v>
      </c>
      <c r="T64">
        <f t="shared" si="8"/>
        <v>0</v>
      </c>
      <c r="W64">
        <f t="shared" si="9"/>
        <v>0</v>
      </c>
      <c r="X64">
        <f t="shared" si="10"/>
        <v>0</v>
      </c>
      <c r="Y64">
        <f t="shared" si="11"/>
        <v>0</v>
      </c>
    </row>
    <row r="65" spans="1:25" x14ac:dyDescent="0.2">
      <c r="A65" s="27" t="s">
        <v>5</v>
      </c>
      <c r="B65" s="26" t="s">
        <v>55</v>
      </c>
      <c r="C65" s="8" t="s">
        <v>33</v>
      </c>
      <c r="D65" s="48" t="s">
        <v>462</v>
      </c>
      <c r="E65" s="44" t="s">
        <v>459</v>
      </c>
      <c r="F65" s="48" t="s">
        <v>434</v>
      </c>
      <c r="G65" s="48" t="s">
        <v>434</v>
      </c>
      <c r="H65" s="13">
        <f t="shared" si="17"/>
        <v>66980.152967247152</v>
      </c>
      <c r="I65" s="25">
        <v>60000</v>
      </c>
      <c r="J65" s="25">
        <f t="shared" si="18"/>
        <v>144585.84795937242</v>
      </c>
      <c r="K65" s="29">
        <v>64</v>
      </c>
      <c r="L65" s="30">
        <v>1995</v>
      </c>
      <c r="N65">
        <f t="shared" si="3"/>
        <v>0</v>
      </c>
      <c r="O65">
        <f t="shared" si="4"/>
        <v>0</v>
      </c>
      <c r="P65">
        <f t="shared" si="5"/>
        <v>0</v>
      </c>
      <c r="R65">
        <f t="shared" si="6"/>
        <v>0</v>
      </c>
      <c r="S65">
        <f t="shared" si="7"/>
        <v>0</v>
      </c>
      <c r="T65">
        <f t="shared" si="8"/>
        <v>60000</v>
      </c>
      <c r="W65">
        <f t="shared" si="9"/>
        <v>0</v>
      </c>
      <c r="X65">
        <f t="shared" si="10"/>
        <v>0</v>
      </c>
      <c r="Y65">
        <f t="shared" si="11"/>
        <v>0</v>
      </c>
    </row>
    <row r="66" spans="1:25" x14ac:dyDescent="0.2">
      <c r="A66" s="24" t="s">
        <v>5</v>
      </c>
      <c r="B66" s="26" t="s">
        <v>55</v>
      </c>
      <c r="C66" s="8" t="s">
        <v>33</v>
      </c>
      <c r="D66" s="8" t="s">
        <v>462</v>
      </c>
      <c r="E66" s="29" t="s">
        <v>459</v>
      </c>
      <c r="F66" s="48" t="s">
        <v>421</v>
      </c>
      <c r="G66" s="48" t="s">
        <v>384</v>
      </c>
      <c r="H66" s="13">
        <f t="shared" si="17"/>
        <v>44653.435311498099</v>
      </c>
      <c r="I66" s="25">
        <v>40000</v>
      </c>
      <c r="J66" s="25">
        <f t="shared" si="18"/>
        <v>96390.56530624826</v>
      </c>
      <c r="K66" s="29">
        <v>12</v>
      </c>
      <c r="L66" s="30">
        <v>2003</v>
      </c>
      <c r="N66">
        <f t="shared" si="3"/>
        <v>40000</v>
      </c>
      <c r="O66">
        <f t="shared" si="4"/>
        <v>0</v>
      </c>
      <c r="P66">
        <f t="shared" si="5"/>
        <v>0</v>
      </c>
      <c r="R66">
        <f t="shared" si="6"/>
        <v>0</v>
      </c>
      <c r="S66">
        <f t="shared" si="7"/>
        <v>0</v>
      </c>
      <c r="T66">
        <f t="shared" si="8"/>
        <v>0</v>
      </c>
      <c r="W66">
        <f t="shared" si="9"/>
        <v>0</v>
      </c>
      <c r="X66">
        <f t="shared" si="10"/>
        <v>0</v>
      </c>
      <c r="Y66">
        <f t="shared" si="11"/>
        <v>0</v>
      </c>
    </row>
    <row r="67" spans="1:25" x14ac:dyDescent="0.2">
      <c r="A67" s="24" t="s">
        <v>5</v>
      </c>
      <c r="B67" s="26" t="s">
        <v>56</v>
      </c>
      <c r="C67" s="8" t="s">
        <v>33</v>
      </c>
      <c r="D67" s="42" t="s">
        <v>470</v>
      </c>
      <c r="E67" s="44" t="s">
        <v>459</v>
      </c>
      <c r="F67" s="8"/>
      <c r="G67" s="8"/>
      <c r="H67" s="13">
        <f t="shared" si="17"/>
        <v>33490.076483623576</v>
      </c>
      <c r="I67" s="25">
        <v>30000</v>
      </c>
      <c r="J67" s="25">
        <f t="shared" si="18"/>
        <v>72292.923979686209</v>
      </c>
      <c r="K67" s="29" t="s">
        <v>296</v>
      </c>
      <c r="L67" s="30"/>
      <c r="N67">
        <f t="shared" si="3"/>
        <v>0</v>
      </c>
      <c r="O67">
        <f t="shared" si="4"/>
        <v>0</v>
      </c>
      <c r="P67">
        <f t="shared" si="5"/>
        <v>0</v>
      </c>
      <c r="R67">
        <f t="shared" si="6"/>
        <v>0</v>
      </c>
      <c r="S67">
        <f t="shared" si="7"/>
        <v>0</v>
      </c>
      <c r="T67">
        <f t="shared" si="8"/>
        <v>0</v>
      </c>
      <c r="W67">
        <f t="shared" si="9"/>
        <v>0</v>
      </c>
      <c r="X67">
        <f t="shared" si="10"/>
        <v>0</v>
      </c>
      <c r="Y67">
        <f t="shared" si="11"/>
        <v>0</v>
      </c>
    </row>
    <row r="68" spans="1:25" x14ac:dyDescent="0.2">
      <c r="A68" s="24" t="s">
        <v>5</v>
      </c>
      <c r="B68" s="26" t="s">
        <v>357</v>
      </c>
      <c r="C68" s="42" t="s">
        <v>33</v>
      </c>
      <c r="D68" s="42" t="s">
        <v>462</v>
      </c>
      <c r="E68" s="62" t="s">
        <v>459</v>
      </c>
      <c r="F68" s="48" t="s">
        <v>386</v>
      </c>
      <c r="G68" s="48" t="s">
        <v>384</v>
      </c>
      <c r="H68" s="13">
        <f t="shared" si="17"/>
        <v>167450.38241811789</v>
      </c>
      <c r="I68" s="25">
        <v>150000</v>
      </c>
      <c r="J68" s="25">
        <f t="shared" si="18"/>
        <v>361464.61989843106</v>
      </c>
      <c r="K68" s="29">
        <v>100</v>
      </c>
      <c r="L68" s="30">
        <v>2014</v>
      </c>
      <c r="N68">
        <f t="shared" si="3"/>
        <v>150000</v>
      </c>
      <c r="O68">
        <f t="shared" si="4"/>
        <v>0</v>
      </c>
      <c r="P68">
        <f t="shared" si="5"/>
        <v>0</v>
      </c>
      <c r="R68">
        <f t="shared" si="6"/>
        <v>0</v>
      </c>
      <c r="S68">
        <f t="shared" si="7"/>
        <v>0</v>
      </c>
      <c r="T68">
        <f t="shared" si="8"/>
        <v>0</v>
      </c>
      <c r="W68">
        <f t="shared" si="9"/>
        <v>0</v>
      </c>
      <c r="X68">
        <f t="shared" si="10"/>
        <v>0</v>
      </c>
      <c r="Y68">
        <f t="shared" si="11"/>
        <v>0</v>
      </c>
    </row>
    <row r="69" spans="1:25" x14ac:dyDescent="0.2">
      <c r="A69" s="24" t="s">
        <v>5</v>
      </c>
      <c r="B69" s="26" t="s">
        <v>57</v>
      </c>
      <c r="C69" s="8" t="s">
        <v>33</v>
      </c>
      <c r="D69" s="48" t="s">
        <v>470</v>
      </c>
      <c r="E69" s="44" t="s">
        <v>459</v>
      </c>
      <c r="F69" s="8"/>
      <c r="G69" s="8"/>
      <c r="H69" s="13">
        <f t="shared" si="17"/>
        <v>23443.053538536504</v>
      </c>
      <c r="I69" s="25">
        <v>21000</v>
      </c>
      <c r="J69" s="25">
        <f t="shared" si="18"/>
        <v>50605.046785780345</v>
      </c>
      <c r="K69" s="29" t="s">
        <v>226</v>
      </c>
      <c r="L69" s="30">
        <v>1995</v>
      </c>
      <c r="N69">
        <f t="shared" si="3"/>
        <v>0</v>
      </c>
      <c r="O69">
        <f t="shared" si="4"/>
        <v>0</v>
      </c>
      <c r="P69">
        <f t="shared" si="5"/>
        <v>0</v>
      </c>
      <c r="R69">
        <f t="shared" si="6"/>
        <v>0</v>
      </c>
      <c r="S69">
        <f t="shared" si="7"/>
        <v>0</v>
      </c>
      <c r="T69">
        <f t="shared" si="8"/>
        <v>0</v>
      </c>
      <c r="W69">
        <f t="shared" si="9"/>
        <v>0</v>
      </c>
      <c r="X69">
        <f t="shared" si="10"/>
        <v>0</v>
      </c>
      <c r="Y69">
        <f t="shared" si="11"/>
        <v>0</v>
      </c>
    </row>
    <row r="70" spans="1:25" x14ac:dyDescent="0.2">
      <c r="A70" s="24" t="s">
        <v>5</v>
      </c>
      <c r="B70" s="26" t="s">
        <v>57</v>
      </c>
      <c r="C70" s="8" t="s">
        <v>33</v>
      </c>
      <c r="D70" s="48" t="s">
        <v>470</v>
      </c>
      <c r="E70" s="44" t="s">
        <v>459</v>
      </c>
      <c r="F70" s="8"/>
      <c r="G70" s="8"/>
      <c r="H70" s="13"/>
      <c r="I70" s="25"/>
      <c r="J70" s="25"/>
      <c r="K70" s="29" t="s">
        <v>293</v>
      </c>
      <c r="L70" s="43" t="s">
        <v>512</v>
      </c>
      <c r="N70">
        <f t="shared" si="3"/>
        <v>0</v>
      </c>
      <c r="O70">
        <f t="shared" si="4"/>
        <v>0</v>
      </c>
      <c r="P70">
        <f t="shared" si="5"/>
        <v>0</v>
      </c>
      <c r="R70">
        <f t="shared" si="6"/>
        <v>0</v>
      </c>
      <c r="S70">
        <f t="shared" si="7"/>
        <v>0</v>
      </c>
      <c r="T70">
        <f t="shared" si="8"/>
        <v>0</v>
      </c>
      <c r="W70">
        <f t="shared" si="9"/>
        <v>0</v>
      </c>
      <c r="X70">
        <f t="shared" si="10"/>
        <v>0</v>
      </c>
      <c r="Y70">
        <f t="shared" si="11"/>
        <v>0</v>
      </c>
    </row>
    <row r="71" spans="1:25" x14ac:dyDescent="0.2">
      <c r="A71" s="24" t="s">
        <v>5</v>
      </c>
      <c r="B71" s="26" t="s">
        <v>87</v>
      </c>
      <c r="C71" s="8" t="s">
        <v>33</v>
      </c>
      <c r="D71" s="42" t="s">
        <v>462</v>
      </c>
      <c r="E71" s="44" t="s">
        <v>459</v>
      </c>
      <c r="F71" s="48" t="s">
        <v>498</v>
      </c>
      <c r="G71" s="48" t="s">
        <v>384</v>
      </c>
      <c r="H71" s="13">
        <f>I71*1000/24/3.2808^3*273.15/288.706</f>
        <v>122796.94710661976</v>
      </c>
      <c r="I71" s="25">
        <v>110000</v>
      </c>
      <c r="J71" s="25">
        <f>I71/0.7302/519.69*2.016/2.2046*1000</f>
        <v>265074.0545921828</v>
      </c>
      <c r="K71" s="49">
        <v>74100</v>
      </c>
      <c r="L71" s="30">
        <v>2004</v>
      </c>
      <c r="N71">
        <f t="shared" si="3"/>
        <v>110000</v>
      </c>
      <c r="O71">
        <f t="shared" si="4"/>
        <v>0</v>
      </c>
      <c r="P71">
        <f t="shared" si="5"/>
        <v>0</v>
      </c>
      <c r="R71">
        <f t="shared" si="6"/>
        <v>0</v>
      </c>
      <c r="S71">
        <f t="shared" si="7"/>
        <v>0</v>
      </c>
      <c r="T71">
        <f t="shared" si="8"/>
        <v>0</v>
      </c>
      <c r="W71">
        <f t="shared" si="9"/>
        <v>0</v>
      </c>
      <c r="X71">
        <f t="shared" si="10"/>
        <v>0</v>
      </c>
      <c r="Y71">
        <f t="shared" si="11"/>
        <v>0</v>
      </c>
    </row>
    <row r="72" spans="1:25" x14ac:dyDescent="0.2">
      <c r="A72" s="24" t="s">
        <v>5</v>
      </c>
      <c r="B72" s="26" t="s">
        <v>260</v>
      </c>
      <c r="C72" s="42" t="s">
        <v>261</v>
      </c>
      <c r="D72" s="42" t="s">
        <v>462</v>
      </c>
      <c r="E72" s="44" t="s">
        <v>459</v>
      </c>
      <c r="F72" s="48" t="s">
        <v>443</v>
      </c>
      <c r="G72" s="48" t="s">
        <v>442</v>
      </c>
      <c r="H72" s="13">
        <v>860</v>
      </c>
      <c r="I72" s="25">
        <f>H72*I73/H73</f>
        <v>770.37745830816561</v>
      </c>
      <c r="J72" s="25">
        <f>I72/0.7302/519.69*2.016/2.2046*1000</f>
        <v>1856.4279676378696</v>
      </c>
      <c r="K72" s="52">
        <v>100121</v>
      </c>
      <c r="L72" s="30">
        <v>1998</v>
      </c>
      <c r="N72">
        <f t="shared" si="3"/>
        <v>0</v>
      </c>
      <c r="O72">
        <f t="shared" si="4"/>
        <v>0</v>
      </c>
      <c r="P72">
        <f t="shared" si="5"/>
        <v>0</v>
      </c>
      <c r="R72">
        <f t="shared" si="6"/>
        <v>0</v>
      </c>
      <c r="S72">
        <f t="shared" si="7"/>
        <v>0</v>
      </c>
      <c r="T72">
        <f t="shared" si="8"/>
        <v>0</v>
      </c>
      <c r="W72">
        <f t="shared" si="9"/>
        <v>0</v>
      </c>
      <c r="X72">
        <f t="shared" si="10"/>
        <v>0</v>
      </c>
      <c r="Y72">
        <f t="shared" si="11"/>
        <v>0</v>
      </c>
    </row>
    <row r="73" spans="1:25" x14ac:dyDescent="0.2">
      <c r="A73" s="24" t="s">
        <v>5</v>
      </c>
      <c r="B73" s="26" t="s">
        <v>246</v>
      </c>
      <c r="C73" s="8" t="s">
        <v>67</v>
      </c>
      <c r="D73" s="42" t="s">
        <v>462</v>
      </c>
      <c r="E73" s="44" t="s">
        <v>459</v>
      </c>
      <c r="F73" s="48" t="s">
        <v>422</v>
      </c>
      <c r="G73" s="48" t="s">
        <v>384</v>
      </c>
      <c r="H73" s="13">
        <f>I73*1000/24/3.2808^3*273.15/288.706</f>
        <v>66980.152967247152</v>
      </c>
      <c r="I73" s="25">
        <v>60000</v>
      </c>
      <c r="J73" s="25">
        <f>I73/0.7302/519.69*2.016/2.2046*1000</f>
        <v>144585.84795937242</v>
      </c>
      <c r="K73" s="44" t="s">
        <v>284</v>
      </c>
      <c r="L73" s="30">
        <v>2012</v>
      </c>
      <c r="N73">
        <f t="shared" si="3"/>
        <v>60000</v>
      </c>
      <c r="O73">
        <f t="shared" si="4"/>
        <v>0</v>
      </c>
      <c r="P73">
        <f t="shared" si="5"/>
        <v>0</v>
      </c>
      <c r="R73">
        <f t="shared" si="6"/>
        <v>0</v>
      </c>
      <c r="S73">
        <f t="shared" si="7"/>
        <v>0</v>
      </c>
      <c r="T73">
        <f t="shared" si="8"/>
        <v>0</v>
      </c>
      <c r="W73">
        <f t="shared" si="9"/>
        <v>0</v>
      </c>
      <c r="X73">
        <f t="shared" si="10"/>
        <v>0</v>
      </c>
      <c r="Y73">
        <f t="shared" si="11"/>
        <v>0</v>
      </c>
    </row>
    <row r="74" spans="1:25" x14ac:dyDescent="0.2">
      <c r="A74" s="24" t="s">
        <v>5</v>
      </c>
      <c r="B74" s="6" t="s">
        <v>68</v>
      </c>
      <c r="C74" s="8" t="s">
        <v>67</v>
      </c>
      <c r="D74" s="42" t="s">
        <v>462</v>
      </c>
      <c r="E74" s="44" t="s">
        <v>459</v>
      </c>
      <c r="F74" s="8"/>
      <c r="G74" s="8"/>
      <c r="H74" s="13">
        <f>I74*1000/24/3.2808^3*273.15/288.706</f>
        <v>837.25191209058949</v>
      </c>
      <c r="I74" s="25">
        <v>750</v>
      </c>
      <c r="J74" s="25">
        <f>I74/0.7302/519.69*2.016/2.2046*1000</f>
        <v>1807.3230994921555</v>
      </c>
      <c r="K74" s="44" t="s">
        <v>420</v>
      </c>
      <c r="L74" s="30">
        <v>1999</v>
      </c>
      <c r="N74">
        <f t="shared" si="3"/>
        <v>0</v>
      </c>
      <c r="O74">
        <f t="shared" si="4"/>
        <v>0</v>
      </c>
      <c r="P74">
        <f t="shared" si="5"/>
        <v>0</v>
      </c>
      <c r="R74">
        <f t="shared" si="6"/>
        <v>0</v>
      </c>
      <c r="S74">
        <f t="shared" si="7"/>
        <v>0</v>
      </c>
      <c r="T74">
        <f t="shared" si="8"/>
        <v>0</v>
      </c>
      <c r="W74">
        <f t="shared" si="9"/>
        <v>0</v>
      </c>
      <c r="X74">
        <f t="shared" si="10"/>
        <v>0</v>
      </c>
      <c r="Y74">
        <f t="shared" si="11"/>
        <v>0</v>
      </c>
    </row>
    <row r="75" spans="1:25" x14ac:dyDescent="0.2">
      <c r="A75" s="24" t="s">
        <v>5</v>
      </c>
      <c r="B75" s="8" t="s">
        <v>531</v>
      </c>
      <c r="C75" s="8" t="s">
        <v>65</v>
      </c>
      <c r="D75" s="42" t="s">
        <v>462</v>
      </c>
      <c r="E75" s="44" t="s">
        <v>459</v>
      </c>
      <c r="F75" s="42" t="s">
        <v>532</v>
      </c>
      <c r="G75" s="42" t="s">
        <v>486</v>
      </c>
      <c r="H75" s="13">
        <f>I75*1000/24/3.2808^3*273.15/288.706</f>
        <v>1071.6824474759544</v>
      </c>
      <c r="I75" s="25">
        <v>960</v>
      </c>
      <c r="J75" s="25">
        <f>I75/0.7302/519.69*2.016/2.2046*1000</f>
        <v>2313.3735673499586</v>
      </c>
      <c r="K75" s="29" t="s">
        <v>298</v>
      </c>
      <c r="L75" s="30">
        <v>1991</v>
      </c>
      <c r="N75">
        <f t="shared" si="3"/>
        <v>0</v>
      </c>
      <c r="O75">
        <f t="shared" si="4"/>
        <v>960</v>
      </c>
      <c r="P75">
        <f t="shared" si="5"/>
        <v>0</v>
      </c>
      <c r="R75">
        <f t="shared" si="6"/>
        <v>0</v>
      </c>
      <c r="S75">
        <f t="shared" si="7"/>
        <v>0</v>
      </c>
      <c r="T75">
        <f t="shared" si="8"/>
        <v>0</v>
      </c>
      <c r="W75">
        <f t="shared" si="9"/>
        <v>0</v>
      </c>
      <c r="X75">
        <f t="shared" si="10"/>
        <v>0</v>
      </c>
      <c r="Y75">
        <f t="shared" si="11"/>
        <v>0</v>
      </c>
    </row>
    <row r="76" spans="1:25" x14ac:dyDescent="0.2">
      <c r="A76" s="24" t="s">
        <v>5</v>
      </c>
      <c r="B76" s="26" t="s">
        <v>264</v>
      </c>
      <c r="C76" s="42" t="s">
        <v>265</v>
      </c>
      <c r="D76" s="42" t="s">
        <v>462</v>
      </c>
      <c r="E76" s="44" t="s">
        <v>459</v>
      </c>
      <c r="F76" s="42"/>
      <c r="G76" s="42"/>
      <c r="H76" s="13"/>
      <c r="I76" s="25"/>
      <c r="J76" s="25"/>
      <c r="K76" s="44" t="s">
        <v>355</v>
      </c>
      <c r="L76" s="30">
        <v>2000</v>
      </c>
      <c r="N76">
        <f t="shared" si="3"/>
        <v>0</v>
      </c>
      <c r="O76">
        <f t="shared" si="4"/>
        <v>0</v>
      </c>
      <c r="P76">
        <f t="shared" si="5"/>
        <v>0</v>
      </c>
      <c r="R76">
        <f t="shared" si="6"/>
        <v>0</v>
      </c>
      <c r="S76">
        <f t="shared" si="7"/>
        <v>0</v>
      </c>
      <c r="T76">
        <f t="shared" si="8"/>
        <v>0</v>
      </c>
      <c r="W76">
        <f t="shared" si="9"/>
        <v>0</v>
      </c>
      <c r="X76">
        <f t="shared" si="10"/>
        <v>0</v>
      </c>
      <c r="Y76">
        <f t="shared" si="11"/>
        <v>0</v>
      </c>
    </row>
    <row r="77" spans="1:25" x14ac:dyDescent="0.2">
      <c r="A77" s="24" t="s">
        <v>5</v>
      </c>
      <c r="B77" s="6" t="s">
        <v>60</v>
      </c>
      <c r="C77" s="6" t="s">
        <v>44</v>
      </c>
      <c r="D77" s="6" t="s">
        <v>462</v>
      </c>
      <c r="E77" s="61" t="s">
        <v>459</v>
      </c>
      <c r="F77" s="6"/>
      <c r="G77" s="6"/>
      <c r="H77" s="13">
        <f>I77*1000/24/3.2808^3*273.15/288.706</f>
        <v>2567.5725304111406</v>
      </c>
      <c r="I77" s="25">
        <v>2300</v>
      </c>
      <c r="J77" s="25">
        <f>I77/0.7302/519.69*2.016/2.2046*1000</f>
        <v>5542.457505109277</v>
      </c>
      <c r="K77" s="44" t="s">
        <v>352</v>
      </c>
      <c r="L77" s="43">
        <v>1992</v>
      </c>
      <c r="N77">
        <f t="shared" si="3"/>
        <v>0</v>
      </c>
      <c r="O77">
        <f t="shared" si="4"/>
        <v>0</v>
      </c>
      <c r="P77">
        <f t="shared" si="5"/>
        <v>0</v>
      </c>
      <c r="R77">
        <f t="shared" si="6"/>
        <v>0</v>
      </c>
      <c r="S77">
        <f t="shared" si="7"/>
        <v>0</v>
      </c>
      <c r="T77">
        <f t="shared" si="8"/>
        <v>0</v>
      </c>
      <c r="W77">
        <f t="shared" si="9"/>
        <v>0</v>
      </c>
      <c r="X77">
        <f t="shared" si="10"/>
        <v>0</v>
      </c>
      <c r="Y77">
        <f t="shared" si="11"/>
        <v>0</v>
      </c>
    </row>
    <row r="78" spans="1:25" x14ac:dyDescent="0.2">
      <c r="A78" s="24" t="s">
        <v>5</v>
      </c>
      <c r="B78" s="6" t="s">
        <v>268</v>
      </c>
      <c r="C78" s="6" t="s">
        <v>44</v>
      </c>
      <c r="D78" s="6" t="s">
        <v>462</v>
      </c>
      <c r="E78" s="61" t="s">
        <v>459</v>
      </c>
      <c r="F78" s="6"/>
      <c r="G78" s="6"/>
      <c r="H78" s="13">
        <f>I78*1000/24/3.2808^3*273.15/288.706</f>
        <v>1116.3358827874524</v>
      </c>
      <c r="I78" s="25">
        <v>1000</v>
      </c>
      <c r="J78" s="25">
        <f>I78/0.7302/519.69*2.016/2.2046*1000</f>
        <v>2409.764132656207</v>
      </c>
      <c r="K78" s="29" t="s">
        <v>299</v>
      </c>
      <c r="L78" s="30">
        <v>2012</v>
      </c>
      <c r="N78">
        <f t="shared" si="3"/>
        <v>0</v>
      </c>
      <c r="O78">
        <f t="shared" si="4"/>
        <v>0</v>
      </c>
      <c r="P78">
        <f t="shared" si="5"/>
        <v>0</v>
      </c>
      <c r="R78">
        <f t="shared" si="6"/>
        <v>0</v>
      </c>
      <c r="S78">
        <f t="shared" si="7"/>
        <v>0</v>
      </c>
      <c r="T78">
        <f t="shared" si="8"/>
        <v>0</v>
      </c>
      <c r="W78">
        <f t="shared" si="9"/>
        <v>0</v>
      </c>
      <c r="X78">
        <f t="shared" si="10"/>
        <v>0</v>
      </c>
      <c r="Y78">
        <f t="shared" si="11"/>
        <v>0</v>
      </c>
    </row>
    <row r="79" spans="1:25" x14ac:dyDescent="0.2">
      <c r="A79" s="24" t="s">
        <v>11</v>
      </c>
      <c r="B79" s="8" t="s">
        <v>23</v>
      </c>
      <c r="C79" s="8" t="s">
        <v>14</v>
      </c>
      <c r="D79" s="48" t="s">
        <v>462</v>
      </c>
      <c r="E79" s="29" t="s">
        <v>459</v>
      </c>
      <c r="F79" s="48" t="s">
        <v>423</v>
      </c>
      <c r="G79" s="48" t="s">
        <v>384</v>
      </c>
      <c r="H79" s="13">
        <f>I79*1000/24/3.2808^3*273.15/288.706</f>
        <v>91539.542388571106</v>
      </c>
      <c r="I79" s="25">
        <v>82000</v>
      </c>
      <c r="J79" s="25">
        <f>I79/0.7302/519.69*2.016/2.2046*1000</f>
        <v>197600.65887780898</v>
      </c>
      <c r="K79" s="44" t="s">
        <v>358</v>
      </c>
      <c r="L79" s="30">
        <v>2006</v>
      </c>
      <c r="N79">
        <f t="shared" si="3"/>
        <v>82000</v>
      </c>
      <c r="O79">
        <f t="shared" si="4"/>
        <v>0</v>
      </c>
      <c r="P79">
        <f t="shared" si="5"/>
        <v>0</v>
      </c>
      <c r="R79">
        <f t="shared" si="6"/>
        <v>0</v>
      </c>
      <c r="S79">
        <f t="shared" si="7"/>
        <v>0</v>
      </c>
      <c r="T79">
        <f t="shared" si="8"/>
        <v>0</v>
      </c>
      <c r="W79">
        <f t="shared" si="9"/>
        <v>0</v>
      </c>
      <c r="X79">
        <f t="shared" si="10"/>
        <v>0</v>
      </c>
      <c r="Y79">
        <f t="shared" si="11"/>
        <v>0</v>
      </c>
    </row>
    <row r="80" spans="1:25" x14ac:dyDescent="0.2">
      <c r="A80" s="24" t="s">
        <v>11</v>
      </c>
      <c r="B80" s="48" t="s">
        <v>518</v>
      </c>
      <c r="C80" s="8" t="s">
        <v>80</v>
      </c>
      <c r="D80" s="48" t="s">
        <v>462</v>
      </c>
      <c r="E80" s="29" t="s">
        <v>459</v>
      </c>
      <c r="F80" s="8"/>
      <c r="G80" s="8"/>
      <c r="H80" s="13"/>
      <c r="I80" s="25"/>
      <c r="J80" s="25"/>
      <c r="K80" s="29">
        <v>82</v>
      </c>
      <c r="L80" s="30"/>
      <c r="N80">
        <f t="shared" si="3"/>
        <v>0</v>
      </c>
      <c r="O80">
        <f t="shared" si="4"/>
        <v>0</v>
      </c>
      <c r="P80">
        <f t="shared" si="5"/>
        <v>0</v>
      </c>
      <c r="R80">
        <f t="shared" si="6"/>
        <v>0</v>
      </c>
      <c r="S80">
        <f t="shared" si="7"/>
        <v>0</v>
      </c>
      <c r="T80">
        <f t="shared" si="8"/>
        <v>0</v>
      </c>
      <c r="W80">
        <f t="shared" si="9"/>
        <v>0</v>
      </c>
      <c r="X80">
        <f t="shared" si="10"/>
        <v>0</v>
      </c>
      <c r="Y80">
        <f t="shared" si="11"/>
        <v>0</v>
      </c>
    </row>
    <row r="81" spans="1:25" x14ac:dyDescent="0.2">
      <c r="A81" s="24" t="s">
        <v>11</v>
      </c>
      <c r="B81" s="8" t="s">
        <v>66</v>
      </c>
      <c r="C81" s="8" t="s">
        <v>64</v>
      </c>
      <c r="D81" s="48" t="s">
        <v>462</v>
      </c>
      <c r="E81" s="44" t="s">
        <v>459</v>
      </c>
      <c r="F81" s="8"/>
      <c r="G81" s="8"/>
      <c r="H81" s="13">
        <f>I81*1000/24/3.2808^3*273.15/288.706</f>
        <v>837.25191209058949</v>
      </c>
      <c r="I81" s="25">
        <v>750</v>
      </c>
      <c r="J81" s="25">
        <f>I81/0.7302/519.69*2.016/2.2046*1000</f>
        <v>1807.3230994921555</v>
      </c>
      <c r="K81" s="44" t="s">
        <v>352</v>
      </c>
      <c r="L81" s="30">
        <v>1999</v>
      </c>
      <c r="N81">
        <f t="shared" si="3"/>
        <v>0</v>
      </c>
      <c r="O81">
        <f t="shared" si="4"/>
        <v>0</v>
      </c>
      <c r="P81">
        <f t="shared" si="5"/>
        <v>0</v>
      </c>
      <c r="R81">
        <f t="shared" si="6"/>
        <v>0</v>
      </c>
      <c r="S81">
        <f t="shared" si="7"/>
        <v>0</v>
      </c>
      <c r="T81">
        <f t="shared" si="8"/>
        <v>0</v>
      </c>
      <c r="W81">
        <f t="shared" si="9"/>
        <v>0</v>
      </c>
      <c r="X81">
        <f t="shared" si="10"/>
        <v>0</v>
      </c>
      <c r="Y81">
        <f t="shared" si="11"/>
        <v>0</v>
      </c>
    </row>
    <row r="82" spans="1:25" x14ac:dyDescent="0.2">
      <c r="A82" s="24" t="s">
        <v>11</v>
      </c>
      <c r="B82" s="8" t="s">
        <v>245</v>
      </c>
      <c r="C82" s="8" t="s">
        <v>78</v>
      </c>
      <c r="D82" s="48" t="s">
        <v>470</v>
      </c>
      <c r="E82" s="44" t="s">
        <v>459</v>
      </c>
      <c r="F82" s="8"/>
      <c r="G82" s="8"/>
      <c r="H82" s="13"/>
      <c r="I82" s="25"/>
      <c r="J82" s="25"/>
      <c r="K82" s="29" t="s">
        <v>292</v>
      </c>
      <c r="L82" s="43" t="s">
        <v>294</v>
      </c>
      <c r="N82">
        <f t="shared" si="3"/>
        <v>0</v>
      </c>
      <c r="O82">
        <f t="shared" si="4"/>
        <v>0</v>
      </c>
      <c r="P82">
        <f t="shared" si="5"/>
        <v>0</v>
      </c>
      <c r="R82">
        <f t="shared" si="6"/>
        <v>0</v>
      </c>
      <c r="S82">
        <f t="shared" si="7"/>
        <v>0</v>
      </c>
      <c r="T82">
        <f t="shared" si="8"/>
        <v>0</v>
      </c>
      <c r="W82">
        <f t="shared" si="9"/>
        <v>0</v>
      </c>
      <c r="X82">
        <f t="shared" si="10"/>
        <v>0</v>
      </c>
      <c r="Y82">
        <f t="shared" si="11"/>
        <v>0</v>
      </c>
    </row>
    <row r="83" spans="1:25" x14ac:dyDescent="0.2">
      <c r="A83" s="27" t="s">
        <v>5</v>
      </c>
      <c r="B83" s="26" t="s">
        <v>92</v>
      </c>
      <c r="C83" s="42" t="s">
        <v>78</v>
      </c>
      <c r="D83" s="42"/>
      <c r="E83" s="44" t="s">
        <v>459</v>
      </c>
      <c r="F83" s="48" t="s">
        <v>424</v>
      </c>
      <c r="G83" s="48" t="s">
        <v>384</v>
      </c>
      <c r="H83" s="13">
        <f t="shared" ref="H83:H94" si="19">I83*1000/24/3.2808^3*273.15/288.706</f>
        <v>33490.076483623576</v>
      </c>
      <c r="I83" s="25">
        <v>30000</v>
      </c>
      <c r="J83" s="25">
        <f t="shared" ref="J83:J94" si="20">I83/0.7302/519.69*2.016/2.2046*1000</f>
        <v>72292.923979686209</v>
      </c>
      <c r="K83" s="29">
        <v>66</v>
      </c>
      <c r="L83" s="30">
        <v>2010</v>
      </c>
      <c r="N83">
        <f t="shared" si="3"/>
        <v>30000</v>
      </c>
      <c r="O83">
        <f t="shared" si="4"/>
        <v>0</v>
      </c>
      <c r="P83">
        <f t="shared" si="5"/>
        <v>0</v>
      </c>
      <c r="R83">
        <f t="shared" si="6"/>
        <v>0</v>
      </c>
      <c r="S83">
        <f t="shared" si="7"/>
        <v>0</v>
      </c>
      <c r="T83">
        <f t="shared" si="8"/>
        <v>0</v>
      </c>
      <c r="W83">
        <f t="shared" si="9"/>
        <v>0</v>
      </c>
      <c r="X83">
        <f t="shared" si="10"/>
        <v>0</v>
      </c>
      <c r="Y83">
        <f t="shared" si="11"/>
        <v>0</v>
      </c>
    </row>
    <row r="84" spans="1:25" x14ac:dyDescent="0.2">
      <c r="A84" s="27" t="s">
        <v>5</v>
      </c>
      <c r="B84" s="26" t="s">
        <v>72</v>
      </c>
      <c r="C84" s="8" t="s">
        <v>29</v>
      </c>
      <c r="D84" s="48" t="s">
        <v>501</v>
      </c>
      <c r="E84" s="29" t="s">
        <v>459</v>
      </c>
      <c r="F84" s="48" t="s">
        <v>389</v>
      </c>
      <c r="G84" s="48" t="s">
        <v>384</v>
      </c>
      <c r="H84" s="13">
        <f t="shared" si="19"/>
        <v>78143.511795121682</v>
      </c>
      <c r="I84" s="25">
        <v>70000</v>
      </c>
      <c r="J84" s="25">
        <f t="shared" si="20"/>
        <v>168683.48928593448</v>
      </c>
      <c r="K84" s="29" t="s">
        <v>100</v>
      </c>
      <c r="L84" s="30">
        <v>2006</v>
      </c>
      <c r="N84">
        <f t="shared" si="3"/>
        <v>70000</v>
      </c>
      <c r="O84">
        <f t="shared" si="4"/>
        <v>0</v>
      </c>
      <c r="P84">
        <f t="shared" si="5"/>
        <v>0</v>
      </c>
      <c r="R84">
        <f t="shared" si="6"/>
        <v>0</v>
      </c>
      <c r="S84">
        <f t="shared" si="7"/>
        <v>0</v>
      </c>
      <c r="T84">
        <f t="shared" si="8"/>
        <v>0</v>
      </c>
      <c r="W84">
        <f t="shared" ref="W84:W147" si="21">IF(L84=2015,I84,0)</f>
        <v>0</v>
      </c>
      <c r="X84">
        <f t="shared" ref="X84:X147" si="22">IF(L84=2016,I84,0)</f>
        <v>0</v>
      </c>
      <c r="Y84">
        <f t="shared" ref="Y84:Y147" si="23">IF(L84=2017,I84,0)</f>
        <v>0</v>
      </c>
    </row>
    <row r="85" spans="1:25" x14ac:dyDescent="0.2">
      <c r="A85" s="27" t="s">
        <v>5</v>
      </c>
      <c r="B85" s="26" t="s">
        <v>72</v>
      </c>
      <c r="C85" s="48" t="s">
        <v>29</v>
      </c>
      <c r="D85" s="8"/>
      <c r="E85" s="29"/>
      <c r="F85" s="8"/>
      <c r="G85" s="8"/>
      <c r="H85" s="13">
        <f t="shared" si="19"/>
        <v>13396.030593449432</v>
      </c>
      <c r="I85" s="25">
        <v>12000</v>
      </c>
      <c r="J85" s="25">
        <f t="shared" si="20"/>
        <v>28917.169591874488</v>
      </c>
      <c r="K85" s="29" t="s">
        <v>292</v>
      </c>
      <c r="L85" s="30">
        <v>1992</v>
      </c>
      <c r="N85">
        <f t="shared" si="3"/>
        <v>0</v>
      </c>
      <c r="O85">
        <f t="shared" si="4"/>
        <v>0</v>
      </c>
      <c r="P85">
        <f t="shared" si="5"/>
        <v>0</v>
      </c>
      <c r="R85">
        <f t="shared" si="6"/>
        <v>0</v>
      </c>
      <c r="S85">
        <f t="shared" si="7"/>
        <v>0</v>
      </c>
      <c r="T85">
        <f t="shared" si="8"/>
        <v>0</v>
      </c>
      <c r="W85">
        <f t="shared" si="21"/>
        <v>0</v>
      </c>
      <c r="X85">
        <f t="shared" si="22"/>
        <v>0</v>
      </c>
      <c r="Y85">
        <f t="shared" si="23"/>
        <v>0</v>
      </c>
    </row>
    <row r="86" spans="1:25" x14ac:dyDescent="0.2">
      <c r="A86" s="27" t="s">
        <v>5</v>
      </c>
      <c r="B86" s="26" t="s">
        <v>72</v>
      </c>
      <c r="C86" s="8" t="s">
        <v>29</v>
      </c>
      <c r="D86" s="8"/>
      <c r="E86" s="44" t="s">
        <v>508</v>
      </c>
      <c r="F86" s="8"/>
      <c r="G86" s="8"/>
      <c r="H86" s="13">
        <f t="shared" si="19"/>
        <v>54700.458256585182</v>
      </c>
      <c r="I86" s="25">
        <f>98000/2</f>
        <v>49000</v>
      </c>
      <c r="J86" s="25">
        <f t="shared" si="20"/>
        <v>118078.44250015412</v>
      </c>
      <c r="K86" s="29">
        <v>100</v>
      </c>
      <c r="L86" s="30">
        <v>2000</v>
      </c>
      <c r="N86">
        <f t="shared" ref="N86:N152" si="24">IF(G86="Oil Refining",I86,0)</f>
        <v>0</v>
      </c>
      <c r="O86">
        <f t="shared" ref="O86:O152" si="25">IF(G86="Chemicals",I86,0)</f>
        <v>0</v>
      </c>
      <c r="P86">
        <f t="shared" ref="P86:P152" si="26">IF(G86="Methanol",I86,0)</f>
        <v>0</v>
      </c>
      <c r="R86">
        <f t="shared" ref="R86:R152" si="27">IF(G86="Metals",I86,0)</f>
        <v>0</v>
      </c>
      <c r="S86">
        <f t="shared" ref="S86:S152" si="28">IF(G86="Electronics",I86,0)</f>
        <v>0</v>
      </c>
      <c r="T86">
        <f t="shared" ref="T86:T152" si="29">IF(G86="multiple",I86,0)</f>
        <v>0</v>
      </c>
      <c r="W86">
        <f t="shared" si="21"/>
        <v>0</v>
      </c>
      <c r="X86">
        <f t="shared" si="22"/>
        <v>0</v>
      </c>
      <c r="Y86">
        <f t="shared" si="23"/>
        <v>0</v>
      </c>
    </row>
    <row r="87" spans="1:25" x14ac:dyDescent="0.2">
      <c r="A87" s="27" t="s">
        <v>5</v>
      </c>
      <c r="B87" s="26" t="s">
        <v>72</v>
      </c>
      <c r="C87" s="8" t="s">
        <v>29</v>
      </c>
      <c r="D87" s="8" t="s">
        <v>462</v>
      </c>
      <c r="E87" s="44" t="s">
        <v>460</v>
      </c>
      <c r="F87" s="8" t="s">
        <v>434</v>
      </c>
      <c r="G87" s="8" t="s">
        <v>434</v>
      </c>
      <c r="H87" s="13">
        <f t="shared" si="19"/>
        <v>139541.98534843154</v>
      </c>
      <c r="I87" s="25">
        <v>125000</v>
      </c>
      <c r="J87" s="25">
        <f t="shared" si="20"/>
        <v>301220.5165820258</v>
      </c>
      <c r="K87" s="29">
        <v>141</v>
      </c>
      <c r="L87" s="30">
        <v>2018</v>
      </c>
      <c r="W87">
        <f t="shared" si="21"/>
        <v>0</v>
      </c>
      <c r="X87">
        <f t="shared" si="22"/>
        <v>0</v>
      </c>
      <c r="Y87">
        <f t="shared" si="23"/>
        <v>0</v>
      </c>
    </row>
    <row r="88" spans="1:25" x14ac:dyDescent="0.2">
      <c r="A88" s="27" t="s">
        <v>5</v>
      </c>
      <c r="B88" s="26" t="s">
        <v>73</v>
      </c>
      <c r="C88" s="8" t="s">
        <v>29</v>
      </c>
      <c r="D88" s="48" t="s">
        <v>470</v>
      </c>
      <c r="E88" s="44" t="s">
        <v>459</v>
      </c>
      <c r="F88" s="8"/>
      <c r="G88" s="8"/>
      <c r="H88" s="13">
        <f t="shared" si="19"/>
        <v>30141.068835261216</v>
      </c>
      <c r="I88" s="25">
        <v>27000</v>
      </c>
      <c r="J88" s="25">
        <f t="shared" si="20"/>
        <v>65063.6315817176</v>
      </c>
      <c r="K88" s="29" t="s">
        <v>295</v>
      </c>
      <c r="L88" s="43" t="s">
        <v>290</v>
      </c>
      <c r="N88">
        <f t="shared" si="24"/>
        <v>0</v>
      </c>
      <c r="O88">
        <f t="shared" si="25"/>
        <v>0</v>
      </c>
      <c r="P88">
        <f t="shared" si="26"/>
        <v>0</v>
      </c>
      <c r="R88">
        <f t="shared" si="27"/>
        <v>0</v>
      </c>
      <c r="S88">
        <f t="shared" si="28"/>
        <v>0</v>
      </c>
      <c r="T88">
        <f t="shared" si="29"/>
        <v>0</v>
      </c>
      <c r="W88">
        <f t="shared" si="21"/>
        <v>0</v>
      </c>
      <c r="X88">
        <f t="shared" si="22"/>
        <v>0</v>
      </c>
      <c r="Y88">
        <f t="shared" si="23"/>
        <v>0</v>
      </c>
    </row>
    <row r="89" spans="1:25" x14ac:dyDescent="0.2">
      <c r="A89" s="27" t="s">
        <v>5</v>
      </c>
      <c r="B89" s="26" t="s">
        <v>31</v>
      </c>
      <c r="C89" s="8" t="s">
        <v>29</v>
      </c>
      <c r="D89" s="48" t="s">
        <v>507</v>
      </c>
      <c r="E89" s="44" t="s">
        <v>508</v>
      </c>
      <c r="F89" s="8"/>
      <c r="G89" s="8"/>
      <c r="H89" s="13">
        <f t="shared" si="19"/>
        <v>58049.46590494753</v>
      </c>
      <c r="I89" s="25">
        <v>52000</v>
      </c>
      <c r="J89" s="25">
        <f t="shared" si="20"/>
        <v>125307.73489812276</v>
      </c>
      <c r="K89" s="44" t="s">
        <v>418</v>
      </c>
      <c r="L89" s="30">
        <v>1995</v>
      </c>
      <c r="N89">
        <f t="shared" si="24"/>
        <v>0</v>
      </c>
      <c r="O89">
        <f t="shared" si="25"/>
        <v>0</v>
      </c>
      <c r="P89">
        <f t="shared" si="26"/>
        <v>0</v>
      </c>
      <c r="R89">
        <f t="shared" si="27"/>
        <v>0</v>
      </c>
      <c r="S89">
        <f t="shared" si="28"/>
        <v>0</v>
      </c>
      <c r="T89">
        <f t="shared" si="29"/>
        <v>0</v>
      </c>
      <c r="W89">
        <f t="shared" si="21"/>
        <v>0</v>
      </c>
      <c r="X89">
        <f t="shared" si="22"/>
        <v>0</v>
      </c>
      <c r="Y89">
        <f t="shared" si="23"/>
        <v>0</v>
      </c>
    </row>
    <row r="90" spans="1:25" x14ac:dyDescent="0.2">
      <c r="A90" s="27" t="s">
        <v>5</v>
      </c>
      <c r="B90" s="26" t="s">
        <v>71</v>
      </c>
      <c r="C90" s="8" t="s">
        <v>29</v>
      </c>
      <c r="D90" s="48" t="s">
        <v>470</v>
      </c>
      <c r="E90" s="44" t="s">
        <v>459</v>
      </c>
      <c r="F90" s="8" t="s">
        <v>453</v>
      </c>
      <c r="G90" s="8" t="s">
        <v>426</v>
      </c>
      <c r="H90" s="13">
        <f t="shared" si="19"/>
        <v>32373.740600836118</v>
      </c>
      <c r="I90" s="25">
        <v>29000</v>
      </c>
      <c r="J90" s="25">
        <f t="shared" si="20"/>
        <v>69883.159847029994</v>
      </c>
      <c r="K90" s="29" t="s">
        <v>378</v>
      </c>
      <c r="L90" s="30">
        <v>1994</v>
      </c>
      <c r="N90">
        <f t="shared" si="24"/>
        <v>0</v>
      </c>
      <c r="O90">
        <f t="shared" si="25"/>
        <v>0</v>
      </c>
      <c r="P90">
        <f t="shared" si="26"/>
        <v>0</v>
      </c>
      <c r="R90">
        <f t="shared" si="27"/>
        <v>0</v>
      </c>
      <c r="S90">
        <f t="shared" si="28"/>
        <v>0</v>
      </c>
      <c r="T90">
        <f t="shared" si="29"/>
        <v>0</v>
      </c>
      <c r="U90" s="13">
        <f>I90</f>
        <v>29000</v>
      </c>
      <c r="W90">
        <f t="shared" si="21"/>
        <v>0</v>
      </c>
      <c r="X90">
        <f t="shared" si="22"/>
        <v>0</v>
      </c>
      <c r="Y90">
        <f t="shared" si="23"/>
        <v>0</v>
      </c>
    </row>
    <row r="91" spans="1:25" x14ac:dyDescent="0.2">
      <c r="A91" s="27" t="s">
        <v>5</v>
      </c>
      <c r="B91" s="26" t="s">
        <v>71</v>
      </c>
      <c r="C91" s="8" t="s">
        <v>29</v>
      </c>
      <c r="D91" s="48" t="s">
        <v>470</v>
      </c>
      <c r="E91" s="44" t="s">
        <v>459</v>
      </c>
      <c r="F91" s="8" t="s">
        <v>453</v>
      </c>
      <c r="G91" s="8" t="s">
        <v>426</v>
      </c>
      <c r="H91" s="13">
        <f t="shared" si="19"/>
        <v>44653.435311498099</v>
      </c>
      <c r="I91" s="25">
        <v>40000</v>
      </c>
      <c r="J91" s="25">
        <f t="shared" si="20"/>
        <v>96390.56530624826</v>
      </c>
      <c r="K91" s="29">
        <v>108</v>
      </c>
      <c r="L91" s="30">
        <v>2015</v>
      </c>
      <c r="N91">
        <f t="shared" si="24"/>
        <v>0</v>
      </c>
      <c r="O91">
        <f t="shared" si="25"/>
        <v>0</v>
      </c>
      <c r="P91">
        <f t="shared" si="26"/>
        <v>0</v>
      </c>
      <c r="R91">
        <f t="shared" si="27"/>
        <v>0</v>
      </c>
      <c r="S91">
        <f t="shared" si="28"/>
        <v>0</v>
      </c>
      <c r="T91">
        <f t="shared" si="29"/>
        <v>0</v>
      </c>
      <c r="U91" s="13">
        <f>I91</f>
        <v>40000</v>
      </c>
      <c r="W91">
        <f t="shared" si="21"/>
        <v>40000</v>
      </c>
      <c r="X91">
        <f t="shared" si="22"/>
        <v>0</v>
      </c>
      <c r="Y91">
        <f t="shared" si="23"/>
        <v>0</v>
      </c>
    </row>
    <row r="92" spans="1:25" x14ac:dyDescent="0.2">
      <c r="A92" s="27" t="s">
        <v>5</v>
      </c>
      <c r="B92" s="26" t="s">
        <v>74</v>
      </c>
      <c r="C92" s="8" t="s">
        <v>29</v>
      </c>
      <c r="D92" s="48" t="s">
        <v>462</v>
      </c>
      <c r="E92" s="44" t="s">
        <v>459</v>
      </c>
      <c r="F92" s="8"/>
      <c r="G92" s="8"/>
      <c r="H92" s="13">
        <f t="shared" si="19"/>
        <v>89306.870622996197</v>
      </c>
      <c r="I92" s="25">
        <v>80000</v>
      </c>
      <c r="J92" s="25">
        <f t="shared" si="20"/>
        <v>192781.13061249652</v>
      </c>
      <c r="K92" s="44" t="s">
        <v>419</v>
      </c>
      <c r="L92" s="30">
        <v>1996</v>
      </c>
      <c r="N92">
        <f t="shared" si="24"/>
        <v>0</v>
      </c>
      <c r="O92">
        <f t="shared" si="25"/>
        <v>0</v>
      </c>
      <c r="P92">
        <f t="shared" si="26"/>
        <v>0</v>
      </c>
      <c r="R92">
        <f t="shared" si="27"/>
        <v>0</v>
      </c>
      <c r="S92">
        <f t="shared" si="28"/>
        <v>0</v>
      </c>
      <c r="T92">
        <f t="shared" si="29"/>
        <v>0</v>
      </c>
      <c r="W92">
        <f t="shared" si="21"/>
        <v>0</v>
      </c>
      <c r="X92">
        <f t="shared" si="22"/>
        <v>0</v>
      </c>
      <c r="Y92">
        <f t="shared" si="23"/>
        <v>0</v>
      </c>
    </row>
    <row r="93" spans="1:25" x14ac:dyDescent="0.2">
      <c r="A93" s="27" t="s">
        <v>5</v>
      </c>
      <c r="B93" s="8" t="s">
        <v>36</v>
      </c>
      <c r="C93" s="8" t="s">
        <v>29</v>
      </c>
      <c r="D93" s="48" t="s">
        <v>462</v>
      </c>
      <c r="E93" s="62" t="s">
        <v>459</v>
      </c>
      <c r="F93" s="8" t="s">
        <v>382</v>
      </c>
      <c r="G93" s="8" t="s">
        <v>384</v>
      </c>
      <c r="H93" s="13">
        <f t="shared" si="19"/>
        <v>117215.26769268252</v>
      </c>
      <c r="I93" s="25">
        <v>105000</v>
      </c>
      <c r="J93" s="25">
        <f t="shared" si="20"/>
        <v>253025.2339289017</v>
      </c>
      <c r="K93" s="49">
        <v>4109116</v>
      </c>
      <c r="L93" s="30">
        <v>2000</v>
      </c>
      <c r="N93">
        <f t="shared" si="24"/>
        <v>105000</v>
      </c>
      <c r="O93">
        <f t="shared" si="25"/>
        <v>0</v>
      </c>
      <c r="P93">
        <f t="shared" si="26"/>
        <v>0</v>
      </c>
      <c r="R93">
        <f t="shared" si="27"/>
        <v>0</v>
      </c>
      <c r="S93">
        <f t="shared" si="28"/>
        <v>0</v>
      </c>
      <c r="T93">
        <f t="shared" si="29"/>
        <v>0</v>
      </c>
      <c r="W93">
        <f t="shared" si="21"/>
        <v>0</v>
      </c>
      <c r="X93">
        <f t="shared" si="22"/>
        <v>0</v>
      </c>
      <c r="Y93">
        <f t="shared" si="23"/>
        <v>0</v>
      </c>
    </row>
    <row r="94" spans="1:25" x14ac:dyDescent="0.2">
      <c r="A94" s="27" t="s">
        <v>5</v>
      </c>
      <c r="B94" s="8" t="s">
        <v>36</v>
      </c>
      <c r="C94" s="8" t="s">
        <v>29</v>
      </c>
      <c r="D94" s="48" t="s">
        <v>462</v>
      </c>
      <c r="E94" s="62" t="s">
        <v>459</v>
      </c>
      <c r="F94" s="48" t="s">
        <v>386</v>
      </c>
      <c r="G94" s="8" t="s">
        <v>384</v>
      </c>
      <c r="H94" s="13">
        <f t="shared" si="19"/>
        <v>122796.94710661976</v>
      </c>
      <c r="I94" s="25">
        <v>110000</v>
      </c>
      <c r="J94" s="25">
        <f t="shared" si="20"/>
        <v>265074.0545921828</v>
      </c>
      <c r="K94" s="29">
        <v>4</v>
      </c>
      <c r="L94" s="30">
        <v>2006</v>
      </c>
      <c r="N94">
        <f t="shared" si="24"/>
        <v>110000</v>
      </c>
      <c r="O94">
        <f t="shared" si="25"/>
        <v>0</v>
      </c>
      <c r="P94">
        <f t="shared" si="26"/>
        <v>0</v>
      </c>
      <c r="R94">
        <f t="shared" si="27"/>
        <v>0</v>
      </c>
      <c r="S94">
        <f t="shared" si="28"/>
        <v>0</v>
      </c>
      <c r="T94">
        <f t="shared" si="29"/>
        <v>0</v>
      </c>
      <c r="W94">
        <f t="shared" si="21"/>
        <v>0</v>
      </c>
      <c r="X94">
        <f t="shared" si="22"/>
        <v>0</v>
      </c>
      <c r="Y94">
        <f t="shared" si="23"/>
        <v>0</v>
      </c>
    </row>
    <row r="95" spans="1:25" x14ac:dyDescent="0.2">
      <c r="A95" s="24" t="s">
        <v>5</v>
      </c>
      <c r="B95" s="6" t="s">
        <v>579</v>
      </c>
      <c r="C95" s="6" t="s">
        <v>580</v>
      </c>
      <c r="D95" s="6"/>
      <c r="E95" s="61"/>
      <c r="F95" s="6"/>
      <c r="G95" s="6"/>
      <c r="H95" s="47"/>
      <c r="I95" s="25"/>
      <c r="J95" s="25"/>
      <c r="K95" s="29">
        <v>145</v>
      </c>
      <c r="L95" s="30"/>
      <c r="W95">
        <f t="shared" si="21"/>
        <v>0</v>
      </c>
      <c r="X95">
        <f t="shared" si="22"/>
        <v>0</v>
      </c>
      <c r="Y95">
        <f t="shared" si="23"/>
        <v>0</v>
      </c>
    </row>
    <row r="96" spans="1:25" x14ac:dyDescent="0.2">
      <c r="A96" s="24" t="s">
        <v>5</v>
      </c>
      <c r="B96" s="6" t="s">
        <v>581</v>
      </c>
      <c r="C96" s="6" t="s">
        <v>580</v>
      </c>
      <c r="D96" s="6"/>
      <c r="E96" s="61" t="s">
        <v>459</v>
      </c>
      <c r="F96" s="6"/>
      <c r="G96" s="6"/>
      <c r="H96" s="47"/>
      <c r="I96" s="25"/>
      <c r="J96" s="25"/>
      <c r="K96" s="29">
        <v>144</v>
      </c>
      <c r="L96" s="30">
        <v>1992</v>
      </c>
      <c r="W96">
        <f t="shared" si="21"/>
        <v>0</v>
      </c>
      <c r="X96">
        <f t="shared" si="22"/>
        <v>0</v>
      </c>
      <c r="Y96">
        <f t="shared" si="23"/>
        <v>0</v>
      </c>
    </row>
    <row r="97" spans="1:25" x14ac:dyDescent="0.2">
      <c r="A97" s="24" t="s">
        <v>89</v>
      </c>
      <c r="B97" s="6" t="s">
        <v>537</v>
      </c>
      <c r="C97" s="42" t="s">
        <v>64</v>
      </c>
      <c r="D97" s="48" t="s">
        <v>470</v>
      </c>
      <c r="E97" s="44" t="s">
        <v>459</v>
      </c>
      <c r="F97" s="42" t="s">
        <v>434</v>
      </c>
      <c r="G97" s="42" t="s">
        <v>434</v>
      </c>
      <c r="H97" s="13"/>
      <c r="I97" s="25"/>
      <c r="J97" s="25"/>
      <c r="K97" s="29">
        <v>138</v>
      </c>
      <c r="L97" s="30">
        <v>2008</v>
      </c>
      <c r="N97">
        <f t="shared" si="24"/>
        <v>0</v>
      </c>
      <c r="O97">
        <f t="shared" si="25"/>
        <v>0</v>
      </c>
      <c r="P97">
        <f t="shared" si="26"/>
        <v>0</v>
      </c>
      <c r="R97">
        <f t="shared" si="27"/>
        <v>0</v>
      </c>
      <c r="S97">
        <f t="shared" si="28"/>
        <v>0</v>
      </c>
      <c r="T97">
        <f t="shared" si="29"/>
        <v>0</v>
      </c>
      <c r="W97">
        <f t="shared" si="21"/>
        <v>0</v>
      </c>
      <c r="X97">
        <f t="shared" si="22"/>
        <v>0</v>
      </c>
      <c r="Y97">
        <f t="shared" si="23"/>
        <v>0</v>
      </c>
    </row>
    <row r="98" spans="1:25" x14ac:dyDescent="0.2">
      <c r="A98" s="24" t="s">
        <v>89</v>
      </c>
      <c r="B98" s="6" t="s">
        <v>133</v>
      </c>
      <c r="C98" s="8" t="s">
        <v>70</v>
      </c>
      <c r="D98" s="48" t="s">
        <v>470</v>
      </c>
      <c r="E98" s="44" t="s">
        <v>459</v>
      </c>
      <c r="F98" s="42" t="s">
        <v>434</v>
      </c>
      <c r="G98" s="42" t="s">
        <v>434</v>
      </c>
      <c r="H98" s="13">
        <f>I98*1000/24/3.2808^3*273.15/288.706</f>
        <v>558.16794139372621</v>
      </c>
      <c r="I98" s="25">
        <v>500</v>
      </c>
      <c r="J98" s="25">
        <f>I98/0.7302/519.69*2.016/2.2046*1000</f>
        <v>1204.8820663281035</v>
      </c>
      <c r="K98" s="49">
        <v>1138</v>
      </c>
      <c r="L98" s="30">
        <v>1984</v>
      </c>
      <c r="N98">
        <f t="shared" si="24"/>
        <v>0</v>
      </c>
      <c r="O98">
        <f t="shared" si="25"/>
        <v>0</v>
      </c>
      <c r="P98">
        <f t="shared" si="26"/>
        <v>0</v>
      </c>
      <c r="R98">
        <f t="shared" si="27"/>
        <v>0</v>
      </c>
      <c r="S98">
        <f t="shared" si="28"/>
        <v>0</v>
      </c>
      <c r="T98">
        <f t="shared" si="29"/>
        <v>500</v>
      </c>
      <c r="W98">
        <f t="shared" si="21"/>
        <v>0</v>
      </c>
      <c r="X98">
        <f t="shared" si="22"/>
        <v>0</v>
      </c>
      <c r="Y98">
        <f t="shared" si="23"/>
        <v>0</v>
      </c>
    </row>
    <row r="99" spans="1:25" x14ac:dyDescent="0.2">
      <c r="A99" s="24" t="s">
        <v>490</v>
      </c>
      <c r="B99" s="42" t="s">
        <v>17</v>
      </c>
      <c r="C99" s="42" t="s">
        <v>13</v>
      </c>
      <c r="D99" s="48" t="s">
        <v>462</v>
      </c>
      <c r="E99" s="44" t="s">
        <v>459</v>
      </c>
      <c r="F99" s="8"/>
      <c r="G99" s="8"/>
      <c r="H99" s="13">
        <f>I99*H100/I100</f>
        <v>4442.1736184888141</v>
      </c>
      <c r="I99" s="25">
        <f>J99*I100/J100</f>
        <v>3979.2446762499994</v>
      </c>
      <c r="J99" s="25">
        <f>3500/365*1000</f>
        <v>9589.0410958904104</v>
      </c>
      <c r="K99" s="29">
        <v>28</v>
      </c>
      <c r="L99" s="30"/>
      <c r="N99">
        <f t="shared" si="24"/>
        <v>0</v>
      </c>
      <c r="O99">
        <f t="shared" si="25"/>
        <v>0</v>
      </c>
      <c r="P99">
        <f t="shared" si="26"/>
        <v>0</v>
      </c>
      <c r="R99">
        <f t="shared" si="27"/>
        <v>0</v>
      </c>
      <c r="S99">
        <f t="shared" si="28"/>
        <v>0</v>
      </c>
      <c r="T99">
        <f t="shared" si="29"/>
        <v>0</v>
      </c>
      <c r="W99">
        <f t="shared" si="21"/>
        <v>0</v>
      </c>
      <c r="X99">
        <f t="shared" si="22"/>
        <v>0</v>
      </c>
      <c r="Y99">
        <f t="shared" si="23"/>
        <v>0</v>
      </c>
    </row>
    <row r="100" spans="1:25" x14ac:dyDescent="0.2">
      <c r="A100" s="24" t="s">
        <v>90</v>
      </c>
      <c r="B100" s="6" t="s">
        <v>91</v>
      </c>
      <c r="C100" s="8" t="s">
        <v>42</v>
      </c>
      <c r="D100" s="8"/>
      <c r="E100" s="44" t="s">
        <v>459</v>
      </c>
      <c r="F100" s="48" t="s">
        <v>540</v>
      </c>
      <c r="G100" s="42" t="s">
        <v>434</v>
      </c>
      <c r="H100" s="13">
        <f>I100*1000/24/3.2808^3*273.15/288.706</f>
        <v>1674.503824181179</v>
      </c>
      <c r="I100" s="25">
        <v>1500</v>
      </c>
      <c r="J100" s="25">
        <f>I100/0.7302/519.69*2.016/2.2046*1000</f>
        <v>3614.646198984311</v>
      </c>
      <c r="K100" s="29" t="s">
        <v>34</v>
      </c>
      <c r="L100" s="30">
        <v>1987</v>
      </c>
      <c r="N100">
        <f t="shared" si="24"/>
        <v>0</v>
      </c>
      <c r="O100">
        <f t="shared" si="25"/>
        <v>0</v>
      </c>
      <c r="P100">
        <f t="shared" si="26"/>
        <v>0</v>
      </c>
      <c r="R100">
        <f t="shared" si="27"/>
        <v>0</v>
      </c>
      <c r="S100">
        <f t="shared" si="28"/>
        <v>0</v>
      </c>
      <c r="T100">
        <f t="shared" si="29"/>
        <v>1500</v>
      </c>
      <c r="W100">
        <f t="shared" si="21"/>
        <v>0</v>
      </c>
      <c r="X100">
        <f t="shared" si="22"/>
        <v>0</v>
      </c>
      <c r="Y100">
        <f t="shared" si="23"/>
        <v>0</v>
      </c>
    </row>
    <row r="101" spans="1:25" x14ac:dyDescent="0.2">
      <c r="A101" s="24" t="s">
        <v>428</v>
      </c>
      <c r="B101" s="6" t="s">
        <v>93</v>
      </c>
      <c r="C101" s="8" t="s">
        <v>21</v>
      </c>
      <c r="D101" s="48" t="s">
        <v>462</v>
      </c>
      <c r="E101" s="44" t="s">
        <v>459</v>
      </c>
      <c r="F101" s="48" t="s">
        <v>520</v>
      </c>
      <c r="G101" s="42" t="s">
        <v>384</v>
      </c>
      <c r="H101" s="13">
        <f>I101*1000/24/3.2808^3*273.15/288.706</f>
        <v>11163.358827874525</v>
      </c>
      <c r="I101" s="25">
        <v>10000</v>
      </c>
      <c r="J101" s="25">
        <f>I101/0.7302/519.69*2.016/2.2046*1000</f>
        <v>24097.641326562065</v>
      </c>
      <c r="K101" s="29">
        <v>1</v>
      </c>
      <c r="L101" s="30"/>
      <c r="N101">
        <f t="shared" si="24"/>
        <v>10000</v>
      </c>
      <c r="O101">
        <f t="shared" si="25"/>
        <v>0</v>
      </c>
      <c r="P101">
        <f t="shared" si="26"/>
        <v>0</v>
      </c>
      <c r="R101">
        <f t="shared" si="27"/>
        <v>0</v>
      </c>
      <c r="S101">
        <f t="shared" si="28"/>
        <v>0</v>
      </c>
      <c r="T101">
        <f t="shared" si="29"/>
        <v>0</v>
      </c>
      <c r="W101">
        <f t="shared" si="21"/>
        <v>0</v>
      </c>
      <c r="X101">
        <f t="shared" si="22"/>
        <v>0</v>
      </c>
      <c r="Y101">
        <f t="shared" si="23"/>
        <v>0</v>
      </c>
    </row>
    <row r="102" spans="1:25" x14ac:dyDescent="0.2">
      <c r="A102" s="24" t="s">
        <v>428</v>
      </c>
      <c r="B102" s="6" t="s">
        <v>18</v>
      </c>
      <c r="C102" s="8" t="s">
        <v>21</v>
      </c>
      <c r="D102" s="8"/>
      <c r="E102" s="29"/>
      <c r="F102" s="8"/>
      <c r="G102" s="8"/>
      <c r="H102" s="13"/>
      <c r="I102" s="25"/>
      <c r="J102" s="25"/>
      <c r="K102" s="29">
        <v>63</v>
      </c>
      <c r="L102" s="30"/>
      <c r="N102">
        <f t="shared" si="24"/>
        <v>0</v>
      </c>
      <c r="O102">
        <f t="shared" si="25"/>
        <v>0</v>
      </c>
      <c r="P102">
        <f t="shared" si="26"/>
        <v>0</v>
      </c>
      <c r="R102">
        <f t="shared" si="27"/>
        <v>0</v>
      </c>
      <c r="S102">
        <f t="shared" si="28"/>
        <v>0</v>
      </c>
      <c r="T102">
        <f t="shared" si="29"/>
        <v>0</v>
      </c>
      <c r="W102">
        <f t="shared" si="21"/>
        <v>0</v>
      </c>
      <c r="X102">
        <f t="shared" si="22"/>
        <v>0</v>
      </c>
      <c r="Y102">
        <f t="shared" si="23"/>
        <v>0</v>
      </c>
    </row>
    <row r="103" spans="1:25" x14ac:dyDescent="0.2">
      <c r="A103" s="24" t="s">
        <v>428</v>
      </c>
      <c r="B103" s="6" t="s">
        <v>465</v>
      </c>
      <c r="C103" s="8" t="s">
        <v>21</v>
      </c>
      <c r="D103" s="48" t="s">
        <v>462</v>
      </c>
      <c r="E103" s="44" t="s">
        <v>459</v>
      </c>
      <c r="F103" s="48" t="s">
        <v>478</v>
      </c>
      <c r="G103" s="48" t="s">
        <v>384</v>
      </c>
      <c r="H103" s="13">
        <f t="shared" ref="H103:H111" si="30">I103*1000/24/3.2808^3*273.15/288.706</f>
        <v>11163.358827874525</v>
      </c>
      <c r="I103" s="25">
        <v>10000</v>
      </c>
      <c r="J103" s="25">
        <f t="shared" ref="J103:J110" si="31">I103/0.7302/519.69*2.016/2.2046*1000</f>
        <v>24097.641326562065</v>
      </c>
      <c r="K103" s="29">
        <v>17</v>
      </c>
      <c r="L103" s="30">
        <v>2007</v>
      </c>
      <c r="N103">
        <f t="shared" si="24"/>
        <v>10000</v>
      </c>
      <c r="O103">
        <f t="shared" si="25"/>
        <v>0</v>
      </c>
      <c r="P103">
        <f t="shared" si="26"/>
        <v>0</v>
      </c>
      <c r="R103">
        <f t="shared" si="27"/>
        <v>0</v>
      </c>
      <c r="S103">
        <f t="shared" si="28"/>
        <v>0</v>
      </c>
      <c r="T103">
        <f t="shared" si="29"/>
        <v>0</v>
      </c>
      <c r="W103">
        <f t="shared" si="21"/>
        <v>0</v>
      </c>
      <c r="X103">
        <f t="shared" si="22"/>
        <v>0</v>
      </c>
      <c r="Y103">
        <f t="shared" si="23"/>
        <v>0</v>
      </c>
    </row>
    <row r="104" spans="1:25" x14ac:dyDescent="0.2">
      <c r="A104" s="24" t="s">
        <v>428</v>
      </c>
      <c r="B104" s="6" t="s">
        <v>88</v>
      </c>
      <c r="C104" s="8" t="s">
        <v>59</v>
      </c>
      <c r="D104" s="8"/>
      <c r="E104" s="29"/>
      <c r="F104" s="8"/>
      <c r="G104" s="8"/>
      <c r="H104" s="13">
        <f t="shared" si="30"/>
        <v>1674.503824181179</v>
      </c>
      <c r="I104" s="25">
        <v>1500</v>
      </c>
      <c r="J104" s="25">
        <f t="shared" si="31"/>
        <v>3614.646198984311</v>
      </c>
      <c r="K104" s="29" t="s">
        <v>34</v>
      </c>
      <c r="L104" s="30"/>
      <c r="N104">
        <f t="shared" si="24"/>
        <v>0</v>
      </c>
      <c r="O104">
        <f t="shared" si="25"/>
        <v>0</v>
      </c>
      <c r="P104">
        <f t="shared" si="26"/>
        <v>0</v>
      </c>
      <c r="R104">
        <f t="shared" si="27"/>
        <v>0</v>
      </c>
      <c r="S104">
        <f t="shared" si="28"/>
        <v>0</v>
      </c>
      <c r="T104">
        <f t="shared" si="29"/>
        <v>0</v>
      </c>
      <c r="W104">
        <f t="shared" si="21"/>
        <v>0</v>
      </c>
      <c r="X104">
        <f t="shared" si="22"/>
        <v>0</v>
      </c>
      <c r="Y104">
        <f t="shared" si="23"/>
        <v>0</v>
      </c>
    </row>
    <row r="105" spans="1:25" x14ac:dyDescent="0.2">
      <c r="A105" s="24" t="s">
        <v>428</v>
      </c>
      <c r="B105" s="48" t="s">
        <v>469</v>
      </c>
      <c r="C105" s="8" t="s">
        <v>42</v>
      </c>
      <c r="D105" s="48" t="s">
        <v>462</v>
      </c>
      <c r="E105" s="62" t="s">
        <v>459</v>
      </c>
      <c r="F105" s="42" t="s">
        <v>468</v>
      </c>
      <c r="G105" s="42" t="s">
        <v>384</v>
      </c>
      <c r="H105" s="13">
        <f t="shared" si="30"/>
        <v>16745.038241811788</v>
      </c>
      <c r="I105" s="25">
        <v>15000</v>
      </c>
      <c r="J105" s="25">
        <f t="shared" si="31"/>
        <v>36146.461989843105</v>
      </c>
      <c r="K105" s="29">
        <v>8</v>
      </c>
      <c r="L105" s="30">
        <v>2003</v>
      </c>
      <c r="N105">
        <f t="shared" si="24"/>
        <v>15000</v>
      </c>
      <c r="O105">
        <f t="shared" si="25"/>
        <v>0</v>
      </c>
      <c r="P105">
        <f t="shared" si="26"/>
        <v>0</v>
      </c>
      <c r="R105">
        <f t="shared" si="27"/>
        <v>0</v>
      </c>
      <c r="S105">
        <f t="shared" si="28"/>
        <v>0</v>
      </c>
      <c r="T105">
        <f t="shared" si="29"/>
        <v>0</v>
      </c>
      <c r="W105">
        <f t="shared" si="21"/>
        <v>0</v>
      </c>
      <c r="X105">
        <f t="shared" si="22"/>
        <v>0</v>
      </c>
      <c r="Y105">
        <f t="shared" si="23"/>
        <v>0</v>
      </c>
    </row>
    <row r="106" spans="1:25" x14ac:dyDescent="0.2">
      <c r="A106" s="24" t="s">
        <v>428</v>
      </c>
      <c r="B106" s="48" t="s">
        <v>469</v>
      </c>
      <c r="C106" s="8" t="s">
        <v>42</v>
      </c>
      <c r="D106" s="48" t="s">
        <v>462</v>
      </c>
      <c r="E106" s="62" t="s">
        <v>459</v>
      </c>
      <c r="F106" s="42" t="s">
        <v>468</v>
      </c>
      <c r="G106" s="42" t="s">
        <v>384</v>
      </c>
      <c r="H106" s="13">
        <f t="shared" si="30"/>
        <v>50235.114725435364</v>
      </c>
      <c r="I106" s="25">
        <v>45000</v>
      </c>
      <c r="J106" s="25">
        <f t="shared" si="31"/>
        <v>108439.38596952931</v>
      </c>
      <c r="K106" s="29">
        <v>69</v>
      </c>
      <c r="L106" s="30">
        <v>2010</v>
      </c>
      <c r="N106">
        <f t="shared" si="24"/>
        <v>45000</v>
      </c>
      <c r="O106">
        <f t="shared" si="25"/>
        <v>0</v>
      </c>
      <c r="P106">
        <f t="shared" si="26"/>
        <v>0</v>
      </c>
      <c r="R106">
        <f t="shared" si="27"/>
        <v>0</v>
      </c>
      <c r="S106">
        <f t="shared" si="28"/>
        <v>0</v>
      </c>
      <c r="T106">
        <f t="shared" si="29"/>
        <v>0</v>
      </c>
      <c r="W106">
        <f t="shared" si="21"/>
        <v>0</v>
      </c>
      <c r="X106">
        <f t="shared" si="22"/>
        <v>0</v>
      </c>
      <c r="Y106">
        <f t="shared" si="23"/>
        <v>0</v>
      </c>
    </row>
    <row r="107" spans="1:25" x14ac:dyDescent="0.2">
      <c r="A107" s="24" t="s">
        <v>428</v>
      </c>
      <c r="B107" s="6" t="s">
        <v>45</v>
      </c>
      <c r="C107" s="8" t="s">
        <v>44</v>
      </c>
      <c r="D107" s="48" t="s">
        <v>462</v>
      </c>
      <c r="E107" s="44" t="s">
        <v>459</v>
      </c>
      <c r="F107" s="48" t="s">
        <v>425</v>
      </c>
      <c r="G107" s="48" t="s">
        <v>426</v>
      </c>
      <c r="H107" s="13">
        <f t="shared" si="30"/>
        <v>14177.465711400648</v>
      </c>
      <c r="I107" s="25">
        <v>12700</v>
      </c>
      <c r="J107" s="25">
        <f t="shared" si="31"/>
        <v>30604.004484733825</v>
      </c>
      <c r="K107" s="29" t="s">
        <v>230</v>
      </c>
      <c r="L107" s="30">
        <v>2000</v>
      </c>
      <c r="N107">
        <f t="shared" si="24"/>
        <v>0</v>
      </c>
      <c r="O107">
        <f t="shared" si="25"/>
        <v>0</v>
      </c>
      <c r="P107">
        <f t="shared" si="26"/>
        <v>0</v>
      </c>
      <c r="R107">
        <f t="shared" si="27"/>
        <v>0</v>
      </c>
      <c r="S107">
        <f t="shared" si="28"/>
        <v>0</v>
      </c>
      <c r="T107">
        <f t="shared" si="29"/>
        <v>0</v>
      </c>
      <c r="W107">
        <f t="shared" si="21"/>
        <v>0</v>
      </c>
      <c r="X107">
        <f t="shared" si="22"/>
        <v>0</v>
      </c>
      <c r="Y107">
        <f t="shared" si="23"/>
        <v>0</v>
      </c>
    </row>
    <row r="108" spans="1:25" x14ac:dyDescent="0.2">
      <c r="A108" s="24" t="s">
        <v>428</v>
      </c>
      <c r="B108" s="6" t="s">
        <v>45</v>
      </c>
      <c r="C108" s="8" t="s">
        <v>44</v>
      </c>
      <c r="D108" s="48" t="s">
        <v>462</v>
      </c>
      <c r="E108" s="44" t="s">
        <v>459</v>
      </c>
      <c r="F108" s="48" t="s">
        <v>429</v>
      </c>
      <c r="G108" s="48" t="s">
        <v>384</v>
      </c>
      <c r="H108" s="13">
        <f t="shared" si="30"/>
        <v>24559.389421323955</v>
      </c>
      <c r="I108" s="25">
        <v>22000</v>
      </c>
      <c r="J108" s="25">
        <f t="shared" si="31"/>
        <v>53014.810918436553</v>
      </c>
      <c r="K108" s="44" t="s">
        <v>430</v>
      </c>
      <c r="L108" s="30">
        <v>2006</v>
      </c>
      <c r="N108">
        <f t="shared" si="24"/>
        <v>22000</v>
      </c>
      <c r="O108">
        <f t="shared" si="25"/>
        <v>0</v>
      </c>
      <c r="P108">
        <f t="shared" si="26"/>
        <v>0</v>
      </c>
      <c r="R108">
        <f t="shared" si="27"/>
        <v>0</v>
      </c>
      <c r="S108">
        <f t="shared" si="28"/>
        <v>0</v>
      </c>
      <c r="T108">
        <f t="shared" si="29"/>
        <v>0</v>
      </c>
      <c r="W108">
        <f t="shared" si="21"/>
        <v>0</v>
      </c>
      <c r="X108">
        <f t="shared" si="22"/>
        <v>0</v>
      </c>
      <c r="Y108">
        <f t="shared" si="23"/>
        <v>0</v>
      </c>
    </row>
    <row r="109" spans="1:25" x14ac:dyDescent="0.2">
      <c r="A109" s="24" t="s">
        <v>428</v>
      </c>
      <c r="B109" s="6" t="s">
        <v>45</v>
      </c>
      <c r="C109" s="8" t="s">
        <v>44</v>
      </c>
      <c r="D109" s="48" t="s">
        <v>462</v>
      </c>
      <c r="E109" s="44" t="s">
        <v>459</v>
      </c>
      <c r="F109" s="48" t="s">
        <v>429</v>
      </c>
      <c r="G109" s="48" t="s">
        <v>384</v>
      </c>
      <c r="H109" s="13">
        <f t="shared" si="30"/>
        <v>28243.297834522549</v>
      </c>
      <c r="I109" s="25">
        <f>60000-I108-I107</f>
        <v>25300</v>
      </c>
      <c r="J109" s="25">
        <f t="shared" si="31"/>
        <v>60967.032556202037</v>
      </c>
      <c r="K109" s="44">
        <v>120</v>
      </c>
      <c r="L109" s="30">
        <v>2016</v>
      </c>
      <c r="N109">
        <f t="shared" si="24"/>
        <v>25300</v>
      </c>
      <c r="O109">
        <f t="shared" si="25"/>
        <v>0</v>
      </c>
      <c r="P109">
        <f t="shared" si="26"/>
        <v>0</v>
      </c>
      <c r="R109">
        <f t="shared" si="27"/>
        <v>0</v>
      </c>
      <c r="S109">
        <f t="shared" si="28"/>
        <v>0</v>
      </c>
      <c r="T109">
        <f t="shared" si="29"/>
        <v>0</v>
      </c>
      <c r="W109">
        <f t="shared" si="21"/>
        <v>0</v>
      </c>
      <c r="X109">
        <f t="shared" si="22"/>
        <v>25300</v>
      </c>
      <c r="Y109">
        <f t="shared" si="23"/>
        <v>0</v>
      </c>
    </row>
    <row r="110" spans="1:25" x14ac:dyDescent="0.2">
      <c r="A110" s="24" t="s">
        <v>428</v>
      </c>
      <c r="B110" s="48" t="s">
        <v>466</v>
      </c>
      <c r="C110" s="8" t="s">
        <v>44</v>
      </c>
      <c r="D110" s="48" t="s">
        <v>462</v>
      </c>
      <c r="E110" s="44" t="s">
        <v>459</v>
      </c>
      <c r="F110" s="48" t="s">
        <v>521</v>
      </c>
      <c r="G110" s="42" t="s">
        <v>384</v>
      </c>
      <c r="H110" s="13">
        <f t="shared" si="30"/>
        <v>133960.3059344943</v>
      </c>
      <c r="I110" s="25">
        <v>120000</v>
      </c>
      <c r="J110" s="25">
        <f t="shared" si="31"/>
        <v>289171.69591874484</v>
      </c>
      <c r="K110" s="44" t="s">
        <v>523</v>
      </c>
      <c r="L110" s="30">
        <v>2006</v>
      </c>
      <c r="N110">
        <f t="shared" si="24"/>
        <v>120000</v>
      </c>
      <c r="O110">
        <f t="shared" si="25"/>
        <v>0</v>
      </c>
      <c r="P110">
        <f t="shared" si="26"/>
        <v>0</v>
      </c>
      <c r="R110">
        <f t="shared" si="27"/>
        <v>0</v>
      </c>
      <c r="S110">
        <f t="shared" si="28"/>
        <v>0</v>
      </c>
      <c r="T110">
        <f t="shared" si="29"/>
        <v>0</v>
      </c>
      <c r="W110">
        <f t="shared" si="21"/>
        <v>0</v>
      </c>
      <c r="X110">
        <f t="shared" si="22"/>
        <v>0</v>
      </c>
      <c r="Y110">
        <f t="shared" si="23"/>
        <v>0</v>
      </c>
    </row>
    <row r="111" spans="1:25" x14ac:dyDescent="0.2">
      <c r="A111" s="24" t="s">
        <v>428</v>
      </c>
      <c r="B111" s="26" t="s">
        <v>83</v>
      </c>
      <c r="C111" s="48" t="s">
        <v>13</v>
      </c>
      <c r="D111" s="48"/>
      <c r="E111" s="44"/>
      <c r="F111" s="48"/>
      <c r="G111" s="48"/>
      <c r="H111" s="13">
        <f t="shared" si="30"/>
        <v>7875.3392293494562</v>
      </c>
      <c r="I111" s="13">
        <f>J111*2.2046/2.016*0.7302*519.69/1000</f>
        <v>7054.6323474660721</v>
      </c>
      <c r="J111" s="25">
        <v>17000</v>
      </c>
      <c r="K111" s="29" t="s">
        <v>238</v>
      </c>
      <c r="L111" s="30">
        <v>2000</v>
      </c>
      <c r="N111">
        <f t="shared" si="24"/>
        <v>0</v>
      </c>
      <c r="O111">
        <f t="shared" si="25"/>
        <v>0</v>
      </c>
      <c r="P111">
        <f t="shared" si="26"/>
        <v>0</v>
      </c>
      <c r="R111">
        <f t="shared" si="27"/>
        <v>0</v>
      </c>
      <c r="S111">
        <f t="shared" si="28"/>
        <v>0</v>
      </c>
      <c r="T111">
        <f t="shared" si="29"/>
        <v>0</v>
      </c>
      <c r="W111">
        <f t="shared" si="21"/>
        <v>0</v>
      </c>
      <c r="X111">
        <f t="shared" si="22"/>
        <v>0</v>
      </c>
      <c r="Y111">
        <f t="shared" si="23"/>
        <v>0</v>
      </c>
    </row>
    <row r="112" spans="1:25" x14ac:dyDescent="0.2">
      <c r="A112" s="24" t="s">
        <v>428</v>
      </c>
      <c r="B112" s="26" t="s">
        <v>239</v>
      </c>
      <c r="C112" s="8" t="s">
        <v>78</v>
      </c>
      <c r="D112" s="8" t="s">
        <v>461</v>
      </c>
      <c r="E112" s="29" t="s">
        <v>460</v>
      </c>
      <c r="F112" s="48" t="s">
        <v>591</v>
      </c>
      <c r="G112" s="48" t="s">
        <v>394</v>
      </c>
      <c r="H112" s="13">
        <v>200000</v>
      </c>
      <c r="I112" s="13">
        <f>H112*I111/H111</f>
        <v>179157.54844375944</v>
      </c>
      <c r="J112" s="25">
        <f>I112/0.7302/519.69*2.016/2.2046*1000</f>
        <v>431727.43433438835</v>
      </c>
      <c r="K112" s="49">
        <v>99124</v>
      </c>
      <c r="L112" s="30">
        <v>1998</v>
      </c>
      <c r="N112">
        <f t="shared" si="24"/>
        <v>0</v>
      </c>
      <c r="O112">
        <f t="shared" si="25"/>
        <v>0</v>
      </c>
      <c r="P112" s="74">
        <f t="shared" si="26"/>
        <v>179157.54844375944</v>
      </c>
      <c r="R112">
        <f t="shared" si="27"/>
        <v>0</v>
      </c>
      <c r="S112">
        <f t="shared" si="28"/>
        <v>0</v>
      </c>
      <c r="T112">
        <f t="shared" si="29"/>
        <v>0</v>
      </c>
      <c r="W112">
        <f t="shared" si="21"/>
        <v>0</v>
      </c>
      <c r="X112">
        <f t="shared" si="22"/>
        <v>0</v>
      </c>
      <c r="Y112">
        <f t="shared" si="23"/>
        <v>0</v>
      </c>
    </row>
    <row r="113" spans="1:25" x14ac:dyDescent="0.2">
      <c r="A113" s="24" t="s">
        <v>428</v>
      </c>
      <c r="B113" s="26" t="s">
        <v>74</v>
      </c>
      <c r="C113" s="8" t="s">
        <v>78</v>
      </c>
      <c r="D113" s="8"/>
      <c r="E113" s="44" t="s">
        <v>459</v>
      </c>
      <c r="F113" s="48" t="s">
        <v>385</v>
      </c>
      <c r="G113" s="48" t="s">
        <v>384</v>
      </c>
      <c r="H113" s="13"/>
      <c r="I113" s="13"/>
      <c r="J113" s="25"/>
      <c r="K113" s="29">
        <v>99</v>
      </c>
      <c r="L113" s="30"/>
      <c r="N113">
        <f t="shared" si="24"/>
        <v>0</v>
      </c>
      <c r="O113">
        <f t="shared" si="25"/>
        <v>0</v>
      </c>
      <c r="P113">
        <f t="shared" si="26"/>
        <v>0</v>
      </c>
      <c r="R113">
        <f t="shared" si="27"/>
        <v>0</v>
      </c>
      <c r="S113">
        <f t="shared" si="28"/>
        <v>0</v>
      </c>
      <c r="T113">
        <f t="shared" si="29"/>
        <v>0</v>
      </c>
      <c r="W113">
        <f t="shared" si="21"/>
        <v>0</v>
      </c>
      <c r="X113">
        <f t="shared" si="22"/>
        <v>0</v>
      </c>
      <c r="Y113">
        <f t="shared" si="23"/>
        <v>0</v>
      </c>
    </row>
    <row r="114" spans="1:25" x14ac:dyDescent="0.2">
      <c r="A114" s="24" t="s">
        <v>428</v>
      </c>
      <c r="B114" s="6" t="s">
        <v>96</v>
      </c>
      <c r="C114" s="8" t="s">
        <v>97</v>
      </c>
      <c r="D114" s="42" t="s">
        <v>462</v>
      </c>
      <c r="E114" s="44" t="s">
        <v>459</v>
      </c>
      <c r="F114" s="48" t="s">
        <v>431</v>
      </c>
      <c r="G114" s="48" t="s">
        <v>384</v>
      </c>
      <c r="H114" s="13">
        <f>I114*1000/24/3.2808^3*273.15/288.706</f>
        <v>34606.41236641103</v>
      </c>
      <c r="I114" s="25">
        <v>31000</v>
      </c>
      <c r="J114" s="25">
        <f>I114/0.7302/519.69*2.016/2.2046*1000</f>
        <v>74702.688112342395</v>
      </c>
      <c r="K114" s="49">
        <v>16111</v>
      </c>
      <c r="L114" s="30">
        <v>2006</v>
      </c>
      <c r="N114">
        <f t="shared" si="24"/>
        <v>31000</v>
      </c>
      <c r="O114">
        <f t="shared" si="25"/>
        <v>0</v>
      </c>
      <c r="P114">
        <f t="shared" si="26"/>
        <v>0</v>
      </c>
      <c r="R114">
        <f t="shared" si="27"/>
        <v>0</v>
      </c>
      <c r="S114">
        <f t="shared" si="28"/>
        <v>0</v>
      </c>
      <c r="T114">
        <f t="shared" si="29"/>
        <v>0</v>
      </c>
      <c r="W114">
        <f t="shared" si="21"/>
        <v>0</v>
      </c>
      <c r="X114">
        <f t="shared" si="22"/>
        <v>0</v>
      </c>
      <c r="Y114">
        <f t="shared" si="23"/>
        <v>0</v>
      </c>
    </row>
    <row r="115" spans="1:25" x14ac:dyDescent="0.2">
      <c r="A115" s="24" t="s">
        <v>428</v>
      </c>
      <c r="B115" s="6" t="s">
        <v>113</v>
      </c>
      <c r="C115" s="42" t="s">
        <v>79</v>
      </c>
      <c r="D115" s="48" t="s">
        <v>462</v>
      </c>
      <c r="E115" s="44" t="s">
        <v>459</v>
      </c>
      <c r="F115" s="48" t="s">
        <v>385</v>
      </c>
      <c r="G115" s="48" t="s">
        <v>384</v>
      </c>
      <c r="H115" s="13">
        <f>I115*1000/24/3.2808^3*273.15/288.706</f>
        <v>7814.3511795121676</v>
      </c>
      <c r="I115" s="25">
        <v>7000</v>
      </c>
      <c r="J115" s="25">
        <f>I115/0.7302/519.69*2.016/2.2046*1000</f>
        <v>16868.348928593448</v>
      </c>
      <c r="K115" s="29">
        <v>107</v>
      </c>
      <c r="L115" s="30">
        <v>2013</v>
      </c>
      <c r="N115">
        <f t="shared" si="24"/>
        <v>7000</v>
      </c>
      <c r="O115">
        <f t="shared" si="25"/>
        <v>0</v>
      </c>
      <c r="P115">
        <f t="shared" si="26"/>
        <v>0</v>
      </c>
      <c r="R115">
        <f t="shared" si="27"/>
        <v>0</v>
      </c>
      <c r="S115">
        <f t="shared" si="28"/>
        <v>0</v>
      </c>
      <c r="T115">
        <f t="shared" si="29"/>
        <v>0</v>
      </c>
      <c r="W115">
        <f t="shared" si="21"/>
        <v>0</v>
      </c>
      <c r="X115">
        <f t="shared" si="22"/>
        <v>0</v>
      </c>
      <c r="Y115">
        <f t="shared" si="23"/>
        <v>0</v>
      </c>
    </row>
    <row r="116" spans="1:25" x14ac:dyDescent="0.2">
      <c r="A116" s="24" t="s">
        <v>194</v>
      </c>
      <c r="B116" s="6" t="s">
        <v>92</v>
      </c>
      <c r="C116" s="8" t="s">
        <v>78</v>
      </c>
      <c r="D116" s="48" t="s">
        <v>462</v>
      </c>
      <c r="E116" s="44" t="s">
        <v>459</v>
      </c>
      <c r="F116" s="42" t="s">
        <v>499</v>
      </c>
      <c r="G116" s="42" t="s">
        <v>384</v>
      </c>
      <c r="H116" s="13">
        <f>I116*1000/24/3.2808^3*273.15/288.706</f>
        <v>39071.755897560841</v>
      </c>
      <c r="I116" s="25">
        <v>35000</v>
      </c>
      <c r="J116" s="25">
        <f>I116/0.7302/519.69*2.016/2.2046*1000</f>
        <v>84341.744642967242</v>
      </c>
      <c r="K116" s="29" t="s">
        <v>197</v>
      </c>
      <c r="L116" s="30"/>
      <c r="N116">
        <f t="shared" si="24"/>
        <v>35000</v>
      </c>
      <c r="O116">
        <f t="shared" si="25"/>
        <v>0</v>
      </c>
      <c r="P116">
        <f t="shared" si="26"/>
        <v>0</v>
      </c>
      <c r="R116">
        <f t="shared" si="27"/>
        <v>0</v>
      </c>
      <c r="S116">
        <f t="shared" si="28"/>
        <v>0</v>
      </c>
      <c r="T116">
        <f t="shared" si="29"/>
        <v>0</v>
      </c>
      <c r="W116">
        <f t="shared" si="21"/>
        <v>0</v>
      </c>
      <c r="X116">
        <f t="shared" si="22"/>
        <v>0</v>
      </c>
      <c r="Y116">
        <f t="shared" si="23"/>
        <v>0</v>
      </c>
    </row>
    <row r="117" spans="1:25" x14ac:dyDescent="0.2">
      <c r="A117" s="24" t="s">
        <v>545</v>
      </c>
      <c r="B117" s="6" t="s">
        <v>322</v>
      </c>
      <c r="C117" s="42" t="s">
        <v>319</v>
      </c>
      <c r="D117" s="42"/>
      <c r="E117" s="29" t="s">
        <v>459</v>
      </c>
      <c r="F117" s="42"/>
      <c r="G117" s="42"/>
      <c r="H117" s="13"/>
      <c r="I117" s="25"/>
      <c r="J117" s="25"/>
      <c r="K117" s="29">
        <v>89</v>
      </c>
      <c r="L117" s="30"/>
      <c r="N117">
        <f t="shared" si="24"/>
        <v>0</v>
      </c>
      <c r="O117">
        <f t="shared" si="25"/>
        <v>0</v>
      </c>
      <c r="P117">
        <f t="shared" si="26"/>
        <v>0</v>
      </c>
      <c r="R117">
        <f t="shared" si="27"/>
        <v>0</v>
      </c>
      <c r="S117">
        <f t="shared" si="28"/>
        <v>0</v>
      </c>
      <c r="T117">
        <f t="shared" si="29"/>
        <v>0</v>
      </c>
      <c r="W117">
        <f t="shared" si="21"/>
        <v>0</v>
      </c>
      <c r="X117">
        <f t="shared" si="22"/>
        <v>0</v>
      </c>
      <c r="Y117">
        <f t="shared" si="23"/>
        <v>0</v>
      </c>
    </row>
    <row r="118" spans="1:25" x14ac:dyDescent="0.2">
      <c r="A118" s="24" t="s">
        <v>545</v>
      </c>
      <c r="B118" s="6" t="s">
        <v>318</v>
      </c>
      <c r="C118" s="42" t="s">
        <v>319</v>
      </c>
      <c r="D118" s="42"/>
      <c r="E118" s="44" t="s">
        <v>459</v>
      </c>
      <c r="F118" s="42"/>
      <c r="G118" s="42"/>
      <c r="H118" s="13"/>
      <c r="I118" s="25"/>
      <c r="J118" s="25"/>
      <c r="K118" s="29">
        <v>88</v>
      </c>
      <c r="L118" s="30"/>
      <c r="N118">
        <f t="shared" si="24"/>
        <v>0</v>
      </c>
      <c r="O118">
        <f t="shared" si="25"/>
        <v>0</v>
      </c>
      <c r="P118">
        <f t="shared" si="26"/>
        <v>0</v>
      </c>
      <c r="R118">
        <f t="shared" si="27"/>
        <v>0</v>
      </c>
      <c r="S118">
        <f t="shared" si="28"/>
        <v>0</v>
      </c>
      <c r="T118">
        <f t="shared" si="29"/>
        <v>0</v>
      </c>
      <c r="W118">
        <f t="shared" si="21"/>
        <v>0</v>
      </c>
      <c r="X118">
        <f t="shared" si="22"/>
        <v>0</v>
      </c>
      <c r="Y118">
        <f t="shared" si="23"/>
        <v>0</v>
      </c>
    </row>
    <row r="119" spans="1:25" x14ac:dyDescent="0.2">
      <c r="A119" s="24" t="s">
        <v>545</v>
      </c>
      <c r="B119" s="6" t="s">
        <v>327</v>
      </c>
      <c r="C119" s="42" t="s">
        <v>328</v>
      </c>
      <c r="D119" s="42"/>
      <c r="E119" s="29" t="s">
        <v>459</v>
      </c>
      <c r="F119" s="42"/>
      <c r="G119" s="42"/>
      <c r="H119" s="13"/>
      <c r="I119" s="25"/>
      <c r="J119" s="25"/>
      <c r="K119" s="29">
        <v>90</v>
      </c>
      <c r="L119" s="30"/>
      <c r="N119">
        <f t="shared" si="24"/>
        <v>0</v>
      </c>
      <c r="O119">
        <f t="shared" si="25"/>
        <v>0</v>
      </c>
      <c r="P119">
        <f t="shared" si="26"/>
        <v>0</v>
      </c>
      <c r="R119">
        <f t="shared" si="27"/>
        <v>0</v>
      </c>
      <c r="S119">
        <f t="shared" si="28"/>
        <v>0</v>
      </c>
      <c r="T119">
        <f t="shared" si="29"/>
        <v>0</v>
      </c>
      <c r="W119">
        <f t="shared" si="21"/>
        <v>0</v>
      </c>
      <c r="X119">
        <f t="shared" si="22"/>
        <v>0</v>
      </c>
      <c r="Y119">
        <f t="shared" si="23"/>
        <v>0</v>
      </c>
    </row>
    <row r="120" spans="1:25" x14ac:dyDescent="0.2">
      <c r="A120" s="24" t="s">
        <v>545</v>
      </c>
      <c r="B120" s="6" t="s">
        <v>570</v>
      </c>
      <c r="C120" s="42" t="s">
        <v>78</v>
      </c>
      <c r="D120" s="42"/>
      <c r="E120" s="44" t="s">
        <v>459</v>
      </c>
      <c r="F120" s="42"/>
      <c r="G120" s="42" t="s">
        <v>486</v>
      </c>
      <c r="H120" s="13">
        <v>4400</v>
      </c>
      <c r="I120" s="25">
        <f>H120*I121/H121</f>
        <v>3941.4660657627073</v>
      </c>
      <c r="J120" s="25">
        <f t="shared" ref="J120:J133" si="32">I120/0.7302/519.69*2.016/2.2046*1000</f>
        <v>9498.0035553565431</v>
      </c>
      <c r="K120" s="29">
        <v>142</v>
      </c>
      <c r="L120" s="30">
        <v>2011</v>
      </c>
      <c r="W120">
        <f t="shared" si="21"/>
        <v>0</v>
      </c>
      <c r="X120">
        <f t="shared" si="22"/>
        <v>0</v>
      </c>
      <c r="Y120">
        <f t="shared" si="23"/>
        <v>0</v>
      </c>
    </row>
    <row r="121" spans="1:25" x14ac:dyDescent="0.2">
      <c r="A121" s="24" t="s">
        <v>10</v>
      </c>
      <c r="B121" s="6" t="s">
        <v>14</v>
      </c>
      <c r="C121" s="8" t="s">
        <v>12</v>
      </c>
      <c r="D121" s="8" t="s">
        <v>462</v>
      </c>
      <c r="E121" s="29" t="s">
        <v>459</v>
      </c>
      <c r="F121" s="8" t="s">
        <v>434</v>
      </c>
      <c r="G121" s="8" t="s">
        <v>434</v>
      </c>
      <c r="H121" s="13">
        <f t="shared" ref="H121:H133" si="33">I121*1000/24/3.2808^3*273.15/288.706</f>
        <v>13396.030593449432</v>
      </c>
      <c r="I121" s="25">
        <v>12000</v>
      </c>
      <c r="J121" s="25">
        <f t="shared" si="32"/>
        <v>28917.169591874488</v>
      </c>
      <c r="K121" s="29">
        <v>84</v>
      </c>
      <c r="L121" s="30"/>
      <c r="N121">
        <f t="shared" si="24"/>
        <v>0</v>
      </c>
      <c r="O121">
        <f t="shared" si="25"/>
        <v>0</v>
      </c>
      <c r="P121">
        <f t="shared" si="26"/>
        <v>0</v>
      </c>
      <c r="R121">
        <f t="shared" si="27"/>
        <v>0</v>
      </c>
      <c r="S121">
        <f t="shared" si="28"/>
        <v>0</v>
      </c>
      <c r="T121">
        <f t="shared" si="29"/>
        <v>12000</v>
      </c>
      <c r="W121">
        <f t="shared" si="21"/>
        <v>0</v>
      </c>
      <c r="X121">
        <f t="shared" si="22"/>
        <v>0</v>
      </c>
      <c r="Y121">
        <f t="shared" si="23"/>
        <v>0</v>
      </c>
    </row>
    <row r="122" spans="1:25" x14ac:dyDescent="0.2">
      <c r="A122" s="24" t="s">
        <v>10</v>
      </c>
      <c r="B122" s="6" t="s">
        <v>102</v>
      </c>
      <c r="C122" s="8" t="s">
        <v>12</v>
      </c>
      <c r="D122" s="48" t="s">
        <v>462</v>
      </c>
      <c r="E122" s="44" t="s">
        <v>459</v>
      </c>
      <c r="F122" s="8" t="s">
        <v>437</v>
      </c>
      <c r="G122" s="8" t="s">
        <v>384</v>
      </c>
      <c r="H122" s="13">
        <f t="shared" si="33"/>
        <v>290247.32952473767</v>
      </c>
      <c r="I122" s="25">
        <v>260000</v>
      </c>
      <c r="J122" s="25">
        <f t="shared" si="32"/>
        <v>626538.67449061375</v>
      </c>
      <c r="K122" s="29" t="s">
        <v>302</v>
      </c>
      <c r="L122" s="30">
        <v>2015</v>
      </c>
      <c r="N122">
        <f t="shared" si="24"/>
        <v>260000</v>
      </c>
      <c r="O122">
        <f t="shared" si="25"/>
        <v>0</v>
      </c>
      <c r="P122">
        <f t="shared" si="26"/>
        <v>0</v>
      </c>
      <c r="R122">
        <f t="shared" si="27"/>
        <v>0</v>
      </c>
      <c r="S122">
        <f t="shared" si="28"/>
        <v>0</v>
      </c>
      <c r="T122">
        <f t="shared" si="29"/>
        <v>0</v>
      </c>
      <c r="W122">
        <f t="shared" si="21"/>
        <v>260000</v>
      </c>
      <c r="X122">
        <f t="shared" si="22"/>
        <v>0</v>
      </c>
      <c r="Y122">
        <f t="shared" si="23"/>
        <v>0</v>
      </c>
    </row>
    <row r="123" spans="1:25" x14ac:dyDescent="0.2">
      <c r="A123" s="24" t="s">
        <v>10</v>
      </c>
      <c r="B123" s="6" t="s">
        <v>85</v>
      </c>
      <c r="C123" s="8" t="s">
        <v>77</v>
      </c>
      <c r="D123" s="8"/>
      <c r="E123" s="29"/>
      <c r="F123" s="8"/>
      <c r="G123" s="8"/>
      <c r="H123" s="13">
        <f t="shared" si="33"/>
        <v>4443.0168134940614</v>
      </c>
      <c r="I123" s="25">
        <v>3980</v>
      </c>
      <c r="J123" s="25">
        <f t="shared" si="32"/>
        <v>9590.8612479717031</v>
      </c>
      <c r="K123" s="29" t="s">
        <v>34</v>
      </c>
      <c r="L123" s="30"/>
      <c r="N123">
        <f t="shared" si="24"/>
        <v>0</v>
      </c>
      <c r="O123">
        <f t="shared" si="25"/>
        <v>0</v>
      </c>
      <c r="P123">
        <f t="shared" si="26"/>
        <v>0</v>
      </c>
      <c r="R123">
        <f t="shared" si="27"/>
        <v>0</v>
      </c>
      <c r="S123">
        <f t="shared" si="28"/>
        <v>0</v>
      </c>
      <c r="T123">
        <f t="shared" si="29"/>
        <v>0</v>
      </c>
      <c r="W123">
        <f t="shared" si="21"/>
        <v>0</v>
      </c>
      <c r="X123">
        <f t="shared" si="22"/>
        <v>0</v>
      </c>
      <c r="Y123">
        <f t="shared" si="23"/>
        <v>0</v>
      </c>
    </row>
    <row r="124" spans="1:25" x14ac:dyDescent="0.2">
      <c r="A124" s="24" t="s">
        <v>10</v>
      </c>
      <c r="B124" s="6" t="s">
        <v>19</v>
      </c>
      <c r="C124" s="8" t="s">
        <v>20</v>
      </c>
      <c r="D124" s="48" t="s">
        <v>462</v>
      </c>
      <c r="E124" s="29" t="s">
        <v>459</v>
      </c>
      <c r="F124" s="48" t="s">
        <v>402</v>
      </c>
      <c r="G124" s="48" t="s">
        <v>399</v>
      </c>
      <c r="H124" s="13">
        <f t="shared" si="33"/>
        <v>848.41527091846399</v>
      </c>
      <c r="I124" s="25">
        <v>760</v>
      </c>
      <c r="J124" s="25">
        <f t="shared" si="32"/>
        <v>1831.4207408187176</v>
      </c>
      <c r="K124" s="29" t="s">
        <v>128</v>
      </c>
      <c r="L124" s="30">
        <v>1998</v>
      </c>
      <c r="N124">
        <f t="shared" si="24"/>
        <v>0</v>
      </c>
      <c r="O124">
        <f t="shared" si="25"/>
        <v>0</v>
      </c>
      <c r="P124">
        <f t="shared" si="26"/>
        <v>0</v>
      </c>
      <c r="R124">
        <f t="shared" si="27"/>
        <v>760</v>
      </c>
      <c r="S124">
        <f t="shared" si="28"/>
        <v>0</v>
      </c>
      <c r="T124">
        <f t="shared" si="29"/>
        <v>0</v>
      </c>
      <c r="W124">
        <f t="shared" si="21"/>
        <v>0</v>
      </c>
      <c r="X124">
        <f t="shared" si="22"/>
        <v>0</v>
      </c>
      <c r="Y124">
        <f t="shared" si="23"/>
        <v>0</v>
      </c>
    </row>
    <row r="125" spans="1:25" x14ac:dyDescent="0.2">
      <c r="A125" s="24" t="s">
        <v>10</v>
      </c>
      <c r="B125" s="6" t="s">
        <v>19</v>
      </c>
      <c r="C125" s="8" t="s">
        <v>20</v>
      </c>
      <c r="D125" s="48" t="s">
        <v>462</v>
      </c>
      <c r="E125" s="44" t="s">
        <v>459</v>
      </c>
      <c r="F125" s="8" t="s">
        <v>390</v>
      </c>
      <c r="G125" s="8" t="s">
        <v>384</v>
      </c>
      <c r="H125" s="13">
        <f t="shared" si="33"/>
        <v>22326.717655749049</v>
      </c>
      <c r="I125" s="25">
        <v>20000</v>
      </c>
      <c r="J125" s="25">
        <f t="shared" si="32"/>
        <v>48195.28265312413</v>
      </c>
      <c r="K125" s="49">
        <v>3110</v>
      </c>
      <c r="L125" s="30">
        <v>2006</v>
      </c>
      <c r="N125">
        <f t="shared" si="24"/>
        <v>20000</v>
      </c>
      <c r="O125">
        <f t="shared" si="25"/>
        <v>0</v>
      </c>
      <c r="P125">
        <f t="shared" si="26"/>
        <v>0</v>
      </c>
      <c r="R125">
        <f t="shared" si="27"/>
        <v>0</v>
      </c>
      <c r="S125">
        <f t="shared" si="28"/>
        <v>0</v>
      </c>
      <c r="T125">
        <f t="shared" si="29"/>
        <v>0</v>
      </c>
      <c r="W125">
        <f t="shared" si="21"/>
        <v>0</v>
      </c>
      <c r="X125">
        <f t="shared" si="22"/>
        <v>0</v>
      </c>
      <c r="Y125">
        <f t="shared" si="23"/>
        <v>0</v>
      </c>
    </row>
    <row r="126" spans="1:25" x14ac:dyDescent="0.2">
      <c r="A126" s="24" t="s">
        <v>10</v>
      </c>
      <c r="B126" s="6" t="s">
        <v>19</v>
      </c>
      <c r="C126" s="8" t="s">
        <v>20</v>
      </c>
      <c r="D126" s="48" t="s">
        <v>462</v>
      </c>
      <c r="E126" s="44" t="s">
        <v>459</v>
      </c>
      <c r="F126" s="8" t="s">
        <v>390</v>
      </c>
      <c r="G126" s="8" t="s">
        <v>384</v>
      </c>
      <c r="H126" s="13">
        <f t="shared" si="33"/>
        <v>111633.58827874526</v>
      </c>
      <c r="I126" s="25">
        <v>100000</v>
      </c>
      <c r="J126" s="25">
        <f t="shared" si="32"/>
        <v>240976.41326562068</v>
      </c>
      <c r="K126" s="29">
        <v>84</v>
      </c>
      <c r="L126" s="30">
        <v>2011</v>
      </c>
      <c r="N126">
        <f t="shared" si="24"/>
        <v>100000</v>
      </c>
      <c r="O126">
        <f t="shared" si="25"/>
        <v>0</v>
      </c>
      <c r="P126">
        <f t="shared" si="26"/>
        <v>0</v>
      </c>
      <c r="R126">
        <f t="shared" si="27"/>
        <v>0</v>
      </c>
      <c r="S126">
        <f t="shared" si="28"/>
        <v>0</v>
      </c>
      <c r="T126">
        <f t="shared" si="29"/>
        <v>0</v>
      </c>
      <c r="W126">
        <f t="shared" si="21"/>
        <v>0</v>
      </c>
      <c r="X126">
        <f t="shared" si="22"/>
        <v>0</v>
      </c>
      <c r="Y126">
        <f t="shared" si="23"/>
        <v>0</v>
      </c>
    </row>
    <row r="127" spans="1:25" x14ac:dyDescent="0.2">
      <c r="A127" s="24" t="s">
        <v>10</v>
      </c>
      <c r="B127" s="6" t="s">
        <v>19</v>
      </c>
      <c r="C127" s="8" t="s">
        <v>20</v>
      </c>
      <c r="D127" s="48" t="s">
        <v>462</v>
      </c>
      <c r="E127" s="44" t="s">
        <v>459</v>
      </c>
      <c r="F127" s="8" t="s">
        <v>390</v>
      </c>
      <c r="G127" s="8" t="s">
        <v>384</v>
      </c>
      <c r="H127" s="13">
        <f t="shared" si="33"/>
        <v>111633.58827874526</v>
      </c>
      <c r="I127" s="25">
        <v>100000</v>
      </c>
      <c r="J127" s="25">
        <f t="shared" si="32"/>
        <v>240976.41326562068</v>
      </c>
      <c r="K127" s="29">
        <v>84</v>
      </c>
      <c r="L127" s="30">
        <v>2011</v>
      </c>
      <c r="N127">
        <f t="shared" si="24"/>
        <v>100000</v>
      </c>
      <c r="O127">
        <f t="shared" si="25"/>
        <v>0</v>
      </c>
      <c r="P127">
        <f t="shared" si="26"/>
        <v>0</v>
      </c>
      <c r="R127">
        <f t="shared" si="27"/>
        <v>0</v>
      </c>
      <c r="S127">
        <f t="shared" si="28"/>
        <v>0</v>
      </c>
      <c r="T127">
        <f t="shared" si="29"/>
        <v>0</v>
      </c>
      <c r="W127">
        <f t="shared" si="21"/>
        <v>0</v>
      </c>
      <c r="X127">
        <f t="shared" si="22"/>
        <v>0</v>
      </c>
      <c r="Y127">
        <f t="shared" si="23"/>
        <v>0</v>
      </c>
    </row>
    <row r="128" spans="1:25" x14ac:dyDescent="0.2">
      <c r="A128" s="24" t="s">
        <v>10</v>
      </c>
      <c r="B128" s="6" t="s">
        <v>63</v>
      </c>
      <c r="C128" s="8" t="s">
        <v>33</v>
      </c>
      <c r="D128" s="48" t="s">
        <v>462</v>
      </c>
      <c r="E128" s="44" t="s">
        <v>459</v>
      </c>
      <c r="F128" s="48" t="s">
        <v>473</v>
      </c>
      <c r="G128" s="8" t="s">
        <v>384</v>
      </c>
      <c r="H128" s="13">
        <f t="shared" si="33"/>
        <v>100470.22945087073</v>
      </c>
      <c r="I128" s="25">
        <v>90000</v>
      </c>
      <c r="J128" s="25">
        <f t="shared" si="32"/>
        <v>216878.77193905861</v>
      </c>
      <c r="K128" s="29" t="s">
        <v>306</v>
      </c>
      <c r="L128" s="30">
        <v>1997</v>
      </c>
      <c r="N128">
        <f t="shared" si="24"/>
        <v>90000</v>
      </c>
      <c r="O128">
        <f t="shared" si="25"/>
        <v>0</v>
      </c>
      <c r="P128">
        <f t="shared" si="26"/>
        <v>0</v>
      </c>
      <c r="R128">
        <f t="shared" si="27"/>
        <v>0</v>
      </c>
      <c r="S128">
        <f t="shared" si="28"/>
        <v>0</v>
      </c>
      <c r="T128">
        <f t="shared" si="29"/>
        <v>0</v>
      </c>
      <c r="W128">
        <f t="shared" si="21"/>
        <v>0</v>
      </c>
      <c r="X128">
        <f t="shared" si="22"/>
        <v>0</v>
      </c>
      <c r="Y128">
        <f t="shared" si="23"/>
        <v>0</v>
      </c>
    </row>
    <row r="129" spans="1:25" x14ac:dyDescent="0.2">
      <c r="A129" s="24" t="s">
        <v>10</v>
      </c>
      <c r="B129" s="6" t="s">
        <v>63</v>
      </c>
      <c r="C129" s="8" t="s">
        <v>33</v>
      </c>
      <c r="D129" s="48" t="s">
        <v>462</v>
      </c>
      <c r="E129" s="44" t="s">
        <v>460</v>
      </c>
      <c r="F129" s="48" t="s">
        <v>434</v>
      </c>
      <c r="G129" s="48" t="s">
        <v>434</v>
      </c>
      <c r="H129" s="13">
        <f t="shared" si="33"/>
        <v>106386.80962964424</v>
      </c>
      <c r="I129" s="25">
        <v>95300</v>
      </c>
      <c r="J129" s="25">
        <f t="shared" si="32"/>
        <v>229650.52184213648</v>
      </c>
      <c r="K129" s="29">
        <v>114</v>
      </c>
      <c r="L129" s="30">
        <v>2013</v>
      </c>
      <c r="N129">
        <f t="shared" si="24"/>
        <v>0</v>
      </c>
      <c r="O129">
        <f t="shared" si="25"/>
        <v>0</v>
      </c>
      <c r="P129">
        <f t="shared" si="26"/>
        <v>0</v>
      </c>
      <c r="R129">
        <f t="shared" si="27"/>
        <v>0</v>
      </c>
      <c r="S129">
        <f t="shared" si="28"/>
        <v>0</v>
      </c>
      <c r="T129">
        <f t="shared" si="29"/>
        <v>95300</v>
      </c>
      <c r="W129">
        <f t="shared" si="21"/>
        <v>0</v>
      </c>
      <c r="X129">
        <f t="shared" si="22"/>
        <v>0</v>
      </c>
      <c r="Y129">
        <f t="shared" si="23"/>
        <v>0</v>
      </c>
    </row>
    <row r="130" spans="1:25" x14ac:dyDescent="0.2">
      <c r="A130" s="24" t="s">
        <v>10</v>
      </c>
      <c r="B130" s="6" t="s">
        <v>308</v>
      </c>
      <c r="C130" s="8" t="s">
        <v>33</v>
      </c>
      <c r="D130" s="48" t="s">
        <v>462</v>
      </c>
      <c r="E130" s="44" t="s">
        <v>459</v>
      </c>
      <c r="F130" s="8" t="s">
        <v>386</v>
      </c>
      <c r="G130" s="8" t="s">
        <v>384</v>
      </c>
      <c r="H130" s="13">
        <f t="shared" si="33"/>
        <v>150705.3441763061</v>
      </c>
      <c r="I130" s="25">
        <v>135000</v>
      </c>
      <c r="J130" s="25">
        <f t="shared" si="32"/>
        <v>325318.15790858795</v>
      </c>
      <c r="K130" s="29" t="s">
        <v>301</v>
      </c>
      <c r="L130" s="30">
        <v>2013</v>
      </c>
      <c r="N130">
        <f t="shared" si="24"/>
        <v>135000</v>
      </c>
      <c r="O130">
        <f t="shared" si="25"/>
        <v>0</v>
      </c>
      <c r="P130">
        <f t="shared" si="26"/>
        <v>0</v>
      </c>
      <c r="R130">
        <f t="shared" si="27"/>
        <v>0</v>
      </c>
      <c r="S130">
        <f t="shared" si="28"/>
        <v>0</v>
      </c>
      <c r="T130">
        <f t="shared" si="29"/>
        <v>0</v>
      </c>
      <c r="W130">
        <f t="shared" si="21"/>
        <v>0</v>
      </c>
      <c r="X130">
        <f t="shared" si="22"/>
        <v>0</v>
      </c>
      <c r="Y130">
        <f t="shared" si="23"/>
        <v>0</v>
      </c>
    </row>
    <row r="131" spans="1:25" x14ac:dyDescent="0.2">
      <c r="A131" s="24" t="s">
        <v>10</v>
      </c>
      <c r="B131" s="6" t="s">
        <v>467</v>
      </c>
      <c r="C131" s="8" t="s">
        <v>33</v>
      </c>
      <c r="D131" s="48" t="s">
        <v>462</v>
      </c>
      <c r="E131" s="44" t="s">
        <v>459</v>
      </c>
      <c r="F131" s="8" t="s">
        <v>398</v>
      </c>
      <c r="G131" s="8" t="s">
        <v>384</v>
      </c>
      <c r="H131" s="13">
        <f t="shared" si="33"/>
        <v>140658.32123121902</v>
      </c>
      <c r="I131" s="25">
        <v>126000</v>
      </c>
      <c r="J131" s="25">
        <f t="shared" si="32"/>
        <v>303630.28071468213</v>
      </c>
      <c r="K131" s="29" t="s">
        <v>119</v>
      </c>
      <c r="L131" s="30">
        <v>1999</v>
      </c>
      <c r="N131">
        <f t="shared" si="24"/>
        <v>126000</v>
      </c>
      <c r="O131">
        <f t="shared" si="25"/>
        <v>0</v>
      </c>
      <c r="P131">
        <f t="shared" si="26"/>
        <v>0</v>
      </c>
      <c r="R131">
        <f t="shared" si="27"/>
        <v>0</v>
      </c>
      <c r="S131">
        <f t="shared" si="28"/>
        <v>0</v>
      </c>
      <c r="T131">
        <f t="shared" si="29"/>
        <v>0</v>
      </c>
      <c r="W131">
        <f t="shared" si="21"/>
        <v>0</v>
      </c>
      <c r="X131">
        <f t="shared" si="22"/>
        <v>0</v>
      </c>
      <c r="Y131">
        <f t="shared" si="23"/>
        <v>0</v>
      </c>
    </row>
    <row r="132" spans="1:25" x14ac:dyDescent="0.2">
      <c r="A132" s="24" t="s">
        <v>10</v>
      </c>
      <c r="B132" s="6" t="s">
        <v>87</v>
      </c>
      <c r="C132" s="8" t="s">
        <v>33</v>
      </c>
      <c r="D132" s="48" t="s">
        <v>470</v>
      </c>
      <c r="E132" s="29" t="s">
        <v>459</v>
      </c>
      <c r="F132" s="8"/>
      <c r="G132" s="8"/>
      <c r="H132" s="13">
        <f t="shared" si="33"/>
        <v>39071.755897560841</v>
      </c>
      <c r="I132" s="25">
        <v>35000</v>
      </c>
      <c r="J132" s="25">
        <f t="shared" si="32"/>
        <v>84341.744642967242</v>
      </c>
      <c r="K132" s="29" t="s">
        <v>34</v>
      </c>
      <c r="L132" s="30">
        <v>1999</v>
      </c>
      <c r="N132">
        <f t="shared" si="24"/>
        <v>0</v>
      </c>
      <c r="O132">
        <f t="shared" si="25"/>
        <v>0</v>
      </c>
      <c r="P132">
        <f t="shared" si="26"/>
        <v>0</v>
      </c>
      <c r="R132">
        <f t="shared" si="27"/>
        <v>0</v>
      </c>
      <c r="S132">
        <f t="shared" si="28"/>
        <v>0</v>
      </c>
      <c r="T132">
        <f t="shared" si="29"/>
        <v>0</v>
      </c>
      <c r="W132">
        <f t="shared" si="21"/>
        <v>0</v>
      </c>
      <c r="X132">
        <f t="shared" si="22"/>
        <v>0</v>
      </c>
      <c r="Y132">
        <f t="shared" si="23"/>
        <v>0</v>
      </c>
    </row>
    <row r="133" spans="1:25" x14ac:dyDescent="0.2">
      <c r="A133" s="24" t="s">
        <v>10</v>
      </c>
      <c r="B133" s="6" t="s">
        <v>548</v>
      </c>
      <c r="C133" s="8" t="s">
        <v>67</v>
      </c>
      <c r="D133" s="48" t="s">
        <v>462</v>
      </c>
      <c r="E133" s="44" t="s">
        <v>459</v>
      </c>
      <c r="F133" s="42" t="s">
        <v>400</v>
      </c>
      <c r="G133" s="42" t="s">
        <v>399</v>
      </c>
      <c r="H133" s="13">
        <f t="shared" si="33"/>
        <v>1607.5236712139317</v>
      </c>
      <c r="I133" s="25">
        <v>1440</v>
      </c>
      <c r="J133" s="25">
        <f t="shared" si="32"/>
        <v>3470.060351024938</v>
      </c>
      <c r="K133" s="29" t="s">
        <v>304</v>
      </c>
      <c r="L133" s="30">
        <v>1997</v>
      </c>
      <c r="N133">
        <f t="shared" si="24"/>
        <v>0</v>
      </c>
      <c r="O133">
        <f t="shared" si="25"/>
        <v>0</v>
      </c>
      <c r="P133">
        <f t="shared" si="26"/>
        <v>0</v>
      </c>
      <c r="R133">
        <f t="shared" si="27"/>
        <v>1440</v>
      </c>
      <c r="S133">
        <f t="shared" si="28"/>
        <v>0</v>
      </c>
      <c r="T133">
        <f t="shared" si="29"/>
        <v>0</v>
      </c>
      <c r="W133">
        <f t="shared" si="21"/>
        <v>0</v>
      </c>
      <c r="X133">
        <f t="shared" si="22"/>
        <v>0</v>
      </c>
      <c r="Y133">
        <f t="shared" si="23"/>
        <v>0</v>
      </c>
    </row>
    <row r="134" spans="1:25" x14ac:dyDescent="0.2">
      <c r="A134" s="24" t="s">
        <v>10</v>
      </c>
      <c r="B134" s="6" t="s">
        <v>404</v>
      </c>
      <c r="C134" s="8" t="s">
        <v>67</v>
      </c>
      <c r="D134" s="48" t="s">
        <v>462</v>
      </c>
      <c r="E134" s="29" t="s">
        <v>459</v>
      </c>
      <c r="F134" s="42" t="s">
        <v>472</v>
      </c>
      <c r="G134" s="42" t="s">
        <v>405</v>
      </c>
      <c r="H134" s="13"/>
      <c r="I134" s="25"/>
      <c r="J134" s="25"/>
      <c r="K134" s="29">
        <v>84</v>
      </c>
      <c r="L134" s="30"/>
      <c r="N134">
        <f t="shared" si="24"/>
        <v>0</v>
      </c>
      <c r="O134">
        <f t="shared" si="25"/>
        <v>0</v>
      </c>
      <c r="P134">
        <f t="shared" si="26"/>
        <v>0</v>
      </c>
      <c r="R134">
        <f t="shared" si="27"/>
        <v>0</v>
      </c>
      <c r="S134">
        <f t="shared" si="28"/>
        <v>0</v>
      </c>
      <c r="T134">
        <f t="shared" si="29"/>
        <v>0</v>
      </c>
      <c r="W134">
        <f t="shared" si="21"/>
        <v>0</v>
      </c>
      <c r="X134">
        <f t="shared" si="22"/>
        <v>0</v>
      </c>
      <c r="Y134">
        <f t="shared" si="23"/>
        <v>0</v>
      </c>
    </row>
    <row r="135" spans="1:25" x14ac:dyDescent="0.2">
      <c r="A135" s="24" t="s">
        <v>10</v>
      </c>
      <c r="B135" s="6" t="s">
        <v>547</v>
      </c>
      <c r="C135" s="42" t="s">
        <v>517</v>
      </c>
      <c r="D135" s="48" t="s">
        <v>462</v>
      </c>
      <c r="E135" s="44" t="s">
        <v>459</v>
      </c>
      <c r="F135" s="42" t="s">
        <v>524</v>
      </c>
      <c r="G135" s="42" t="s">
        <v>405</v>
      </c>
      <c r="H135" s="13"/>
      <c r="I135" s="25"/>
      <c r="J135" s="25"/>
      <c r="K135" s="29">
        <v>136</v>
      </c>
      <c r="L135" s="30"/>
      <c r="N135">
        <f t="shared" si="24"/>
        <v>0</v>
      </c>
      <c r="O135">
        <f t="shared" si="25"/>
        <v>0</v>
      </c>
      <c r="P135">
        <f t="shared" si="26"/>
        <v>0</v>
      </c>
      <c r="R135">
        <f t="shared" si="27"/>
        <v>0</v>
      </c>
      <c r="S135">
        <f t="shared" si="28"/>
        <v>0</v>
      </c>
      <c r="T135">
        <f t="shared" si="29"/>
        <v>0</v>
      </c>
      <c r="W135">
        <f t="shared" si="21"/>
        <v>0</v>
      </c>
      <c r="X135">
        <f t="shared" si="22"/>
        <v>0</v>
      </c>
      <c r="Y135">
        <f t="shared" si="23"/>
        <v>0</v>
      </c>
    </row>
    <row r="136" spans="1:25" x14ac:dyDescent="0.2">
      <c r="A136" s="24" t="s">
        <v>10</v>
      </c>
      <c r="B136" s="6" t="s">
        <v>303</v>
      </c>
      <c r="C136" s="8" t="s">
        <v>81</v>
      </c>
      <c r="D136" s="8" t="s">
        <v>462</v>
      </c>
      <c r="E136" s="29" t="s">
        <v>460</v>
      </c>
      <c r="F136" s="42" t="s">
        <v>536</v>
      </c>
      <c r="G136" s="42" t="s">
        <v>486</v>
      </c>
      <c r="H136" s="13">
        <f>I136*1000/24/3.2808^3*273.15/288.706</f>
        <v>480.02442959860468</v>
      </c>
      <c r="I136" s="25">
        <v>430</v>
      </c>
      <c r="J136" s="25">
        <f>I136/0.7302/519.69*2.016/2.2046*1000</f>
        <v>1036.1985770421688</v>
      </c>
      <c r="K136" s="29" t="s">
        <v>304</v>
      </c>
      <c r="L136" s="30"/>
      <c r="N136">
        <f t="shared" si="24"/>
        <v>0</v>
      </c>
      <c r="O136">
        <f t="shared" si="25"/>
        <v>430</v>
      </c>
      <c r="P136">
        <f t="shared" si="26"/>
        <v>0</v>
      </c>
      <c r="R136">
        <f t="shared" si="27"/>
        <v>0</v>
      </c>
      <c r="S136">
        <f t="shared" si="28"/>
        <v>0</v>
      </c>
      <c r="T136">
        <f t="shared" si="29"/>
        <v>0</v>
      </c>
      <c r="W136">
        <f t="shared" si="21"/>
        <v>0</v>
      </c>
      <c r="X136">
        <f t="shared" si="22"/>
        <v>0</v>
      </c>
      <c r="Y136">
        <f t="shared" si="23"/>
        <v>0</v>
      </c>
    </row>
    <row r="137" spans="1:25" x14ac:dyDescent="0.2">
      <c r="A137" s="24" t="s">
        <v>10</v>
      </c>
      <c r="B137" s="6" t="s">
        <v>312</v>
      </c>
      <c r="C137" s="8" t="s">
        <v>44</v>
      </c>
      <c r="D137" s="8" t="s">
        <v>462</v>
      </c>
      <c r="E137" s="29" t="s">
        <v>459</v>
      </c>
      <c r="F137" s="8" t="s">
        <v>535</v>
      </c>
      <c r="G137" s="8" t="s">
        <v>486</v>
      </c>
      <c r="H137" s="13"/>
      <c r="I137" s="25"/>
      <c r="J137" s="25"/>
      <c r="K137" s="29" t="s">
        <v>313</v>
      </c>
      <c r="L137" s="30">
        <v>2002</v>
      </c>
      <c r="N137">
        <f t="shared" si="24"/>
        <v>0</v>
      </c>
      <c r="O137">
        <f t="shared" si="25"/>
        <v>0</v>
      </c>
      <c r="P137">
        <f t="shared" si="26"/>
        <v>0</v>
      </c>
      <c r="R137">
        <f t="shared" si="27"/>
        <v>0</v>
      </c>
      <c r="S137">
        <f t="shared" si="28"/>
        <v>0</v>
      </c>
      <c r="T137">
        <f t="shared" si="29"/>
        <v>0</v>
      </c>
      <c r="W137">
        <f t="shared" si="21"/>
        <v>0</v>
      </c>
      <c r="X137">
        <f t="shared" si="22"/>
        <v>0</v>
      </c>
      <c r="Y137">
        <f t="shared" si="23"/>
        <v>0</v>
      </c>
    </row>
    <row r="138" spans="1:25" hidden="1" x14ac:dyDescent="0.2">
      <c r="A138" s="24" t="s">
        <v>10</v>
      </c>
      <c r="B138" s="6" t="s">
        <v>86</v>
      </c>
      <c r="C138" s="8" t="s">
        <v>80</v>
      </c>
      <c r="D138" s="8"/>
      <c r="E138" s="29"/>
      <c r="F138" s="8"/>
      <c r="G138" s="8"/>
      <c r="H138" s="13">
        <f>I138*1000/24/3.2808^3*273.15/288.706</f>
        <v>2143.3648949519088</v>
      </c>
      <c r="I138" s="25">
        <v>1920</v>
      </c>
      <c r="J138" s="25">
        <f>I138/0.7302/519.69*2.016/2.2046*1000</f>
        <v>4626.7471346999173</v>
      </c>
      <c r="K138" s="29" t="s">
        <v>129</v>
      </c>
      <c r="L138" s="30"/>
      <c r="N138">
        <f t="shared" si="24"/>
        <v>0</v>
      </c>
      <c r="O138">
        <f t="shared" si="25"/>
        <v>0</v>
      </c>
      <c r="P138">
        <f t="shared" si="26"/>
        <v>0</v>
      </c>
      <c r="R138">
        <f t="shared" si="27"/>
        <v>0</v>
      </c>
      <c r="S138">
        <f t="shared" si="28"/>
        <v>0</v>
      </c>
      <c r="T138">
        <f t="shared" si="29"/>
        <v>0</v>
      </c>
      <c r="W138">
        <f t="shared" si="21"/>
        <v>0</v>
      </c>
      <c r="X138">
        <f t="shared" si="22"/>
        <v>0</v>
      </c>
      <c r="Y138">
        <f t="shared" si="23"/>
        <v>0</v>
      </c>
    </row>
    <row r="139" spans="1:25" x14ac:dyDescent="0.2">
      <c r="A139" s="24" t="s">
        <v>10</v>
      </c>
      <c r="B139" s="6" t="s">
        <v>403</v>
      </c>
      <c r="C139" s="42" t="s">
        <v>64</v>
      </c>
      <c r="D139" s="48" t="s">
        <v>462</v>
      </c>
      <c r="E139" s="44" t="s">
        <v>459</v>
      </c>
      <c r="F139" s="42" t="s">
        <v>472</v>
      </c>
      <c r="G139" s="42" t="s">
        <v>405</v>
      </c>
      <c r="H139" s="13"/>
      <c r="I139" s="25"/>
      <c r="J139" s="25"/>
      <c r="K139" s="29">
        <v>132</v>
      </c>
      <c r="L139" s="30">
        <v>2012</v>
      </c>
      <c r="N139">
        <f t="shared" si="24"/>
        <v>0</v>
      </c>
      <c r="O139">
        <f t="shared" si="25"/>
        <v>0</v>
      </c>
      <c r="P139">
        <f t="shared" si="26"/>
        <v>0</v>
      </c>
      <c r="R139">
        <f t="shared" si="27"/>
        <v>0</v>
      </c>
      <c r="S139">
        <f t="shared" si="28"/>
        <v>0</v>
      </c>
      <c r="T139">
        <f t="shared" si="29"/>
        <v>0</v>
      </c>
      <c r="W139">
        <f t="shared" si="21"/>
        <v>0</v>
      </c>
      <c r="X139">
        <f t="shared" si="22"/>
        <v>0</v>
      </c>
      <c r="Y139">
        <f t="shared" si="23"/>
        <v>0</v>
      </c>
    </row>
    <row r="140" spans="1:25" x14ac:dyDescent="0.2">
      <c r="A140" s="24" t="s">
        <v>10</v>
      </c>
      <c r="B140" s="6" t="s">
        <v>403</v>
      </c>
      <c r="C140" s="42" t="s">
        <v>64</v>
      </c>
      <c r="D140" s="48"/>
      <c r="E140" s="44"/>
      <c r="F140" s="42"/>
      <c r="G140" s="42"/>
      <c r="H140" s="13"/>
      <c r="I140" s="25"/>
      <c r="J140" s="25"/>
      <c r="K140" s="29">
        <v>113</v>
      </c>
      <c r="L140" s="30">
        <v>1995</v>
      </c>
      <c r="N140">
        <f t="shared" si="24"/>
        <v>0</v>
      </c>
      <c r="O140">
        <f t="shared" si="25"/>
        <v>0</v>
      </c>
      <c r="P140">
        <f t="shared" si="26"/>
        <v>0</v>
      </c>
      <c r="R140">
        <f t="shared" si="27"/>
        <v>0</v>
      </c>
      <c r="S140">
        <f t="shared" si="28"/>
        <v>0</v>
      </c>
      <c r="T140">
        <f t="shared" si="29"/>
        <v>0</v>
      </c>
      <c r="W140">
        <f t="shared" si="21"/>
        <v>0</v>
      </c>
      <c r="X140">
        <f t="shared" si="22"/>
        <v>0</v>
      </c>
      <c r="Y140">
        <f t="shared" si="23"/>
        <v>0</v>
      </c>
    </row>
    <row r="141" spans="1:25" x14ac:dyDescent="0.2">
      <c r="A141" s="24" t="s">
        <v>10</v>
      </c>
      <c r="B141" s="6" t="s">
        <v>82</v>
      </c>
      <c r="C141" s="8" t="s">
        <v>78</v>
      </c>
      <c r="D141" s="48" t="s">
        <v>470</v>
      </c>
      <c r="E141" s="44" t="s">
        <v>459</v>
      </c>
      <c r="F141" s="8" t="s">
        <v>395</v>
      </c>
      <c r="G141" s="8" t="s">
        <v>394</v>
      </c>
      <c r="H141" s="13">
        <f>I141*1000/24/3.2808^3*273.15/288.706</f>
        <v>44653.435311498099</v>
      </c>
      <c r="I141" s="25">
        <v>40000</v>
      </c>
      <c r="J141" s="25">
        <f>I141/0.7302/519.69*2.016/2.2046*1000</f>
        <v>96390.56530624826</v>
      </c>
      <c r="K141" s="44" t="s">
        <v>347</v>
      </c>
      <c r="L141" s="30">
        <v>1992</v>
      </c>
      <c r="N141">
        <f t="shared" si="24"/>
        <v>0</v>
      </c>
      <c r="O141">
        <f t="shared" si="25"/>
        <v>0</v>
      </c>
      <c r="P141">
        <f t="shared" si="26"/>
        <v>40000</v>
      </c>
      <c r="R141">
        <f t="shared" si="27"/>
        <v>0</v>
      </c>
      <c r="S141">
        <f t="shared" si="28"/>
        <v>0</v>
      </c>
      <c r="T141">
        <f t="shared" si="29"/>
        <v>0</v>
      </c>
      <c r="W141">
        <f t="shared" si="21"/>
        <v>0</v>
      </c>
      <c r="X141">
        <f t="shared" si="22"/>
        <v>0</v>
      </c>
      <c r="Y141">
        <f t="shared" si="23"/>
        <v>0</v>
      </c>
    </row>
    <row r="142" spans="1:25" x14ac:dyDescent="0.2">
      <c r="A142" s="24" t="s">
        <v>10</v>
      </c>
      <c r="B142" s="6" t="s">
        <v>287</v>
      </c>
      <c r="C142" s="8" t="s">
        <v>78</v>
      </c>
      <c r="D142" s="8"/>
      <c r="E142" s="44" t="s">
        <v>460</v>
      </c>
      <c r="F142" s="8"/>
      <c r="G142" s="8"/>
      <c r="H142" s="13"/>
      <c r="I142" s="25"/>
      <c r="J142" s="25"/>
      <c r="K142" s="29">
        <v>84</v>
      </c>
      <c r="L142" s="43"/>
      <c r="N142">
        <f t="shared" si="24"/>
        <v>0</v>
      </c>
      <c r="O142">
        <f t="shared" si="25"/>
        <v>0</v>
      </c>
      <c r="P142">
        <f t="shared" si="26"/>
        <v>0</v>
      </c>
      <c r="R142">
        <f t="shared" si="27"/>
        <v>0</v>
      </c>
      <c r="S142">
        <f t="shared" si="28"/>
        <v>0</v>
      </c>
      <c r="T142">
        <f t="shared" si="29"/>
        <v>0</v>
      </c>
      <c r="W142">
        <f t="shared" si="21"/>
        <v>0</v>
      </c>
      <c r="X142">
        <f t="shared" si="22"/>
        <v>0</v>
      </c>
      <c r="Y142">
        <f t="shared" si="23"/>
        <v>0</v>
      </c>
    </row>
    <row r="143" spans="1:25" x14ac:dyDescent="0.2">
      <c r="A143" s="24" t="s">
        <v>10</v>
      </c>
      <c r="B143" s="6" t="s">
        <v>28</v>
      </c>
      <c r="C143" s="8" t="s">
        <v>78</v>
      </c>
      <c r="D143" s="48" t="s">
        <v>462</v>
      </c>
      <c r="E143" s="44" t="s">
        <v>459</v>
      </c>
      <c r="F143" s="8" t="s">
        <v>446</v>
      </c>
      <c r="G143" s="48" t="s">
        <v>449</v>
      </c>
      <c r="H143" s="13">
        <f t="shared" ref="H143:H155" si="34">I143*1000/24/3.2808^3*273.15/288.706</f>
        <v>189777.10007386692</v>
      </c>
      <c r="I143" s="25">
        <v>170000</v>
      </c>
      <c r="J143" s="25">
        <f t="shared" ref="J143:J155" si="35">I143/0.7302/519.69*2.016/2.2046*1000</f>
        <v>409659.90255155519</v>
      </c>
      <c r="K143" s="29">
        <v>122</v>
      </c>
      <c r="L143" s="43">
        <v>2017</v>
      </c>
      <c r="N143">
        <f t="shared" si="24"/>
        <v>0</v>
      </c>
      <c r="O143">
        <f t="shared" si="25"/>
        <v>0</v>
      </c>
      <c r="P143">
        <f t="shared" si="26"/>
        <v>0</v>
      </c>
      <c r="Q143" s="13">
        <f>I143</f>
        <v>170000</v>
      </c>
      <c r="R143">
        <f t="shared" si="27"/>
        <v>0</v>
      </c>
      <c r="S143">
        <f t="shared" si="28"/>
        <v>0</v>
      </c>
      <c r="T143">
        <f t="shared" si="29"/>
        <v>0</v>
      </c>
      <c r="W143">
        <f t="shared" si="21"/>
        <v>0</v>
      </c>
      <c r="X143">
        <f t="shared" si="22"/>
        <v>0</v>
      </c>
      <c r="Y143">
        <f t="shared" si="23"/>
        <v>170000</v>
      </c>
    </row>
    <row r="144" spans="1:25" x14ac:dyDescent="0.2">
      <c r="A144" s="24" t="s">
        <v>10</v>
      </c>
      <c r="B144" s="6" t="s">
        <v>307</v>
      </c>
      <c r="C144" s="8" t="s">
        <v>78</v>
      </c>
      <c r="D144" s="8" t="s">
        <v>462</v>
      </c>
      <c r="E144" s="44" t="s">
        <v>459</v>
      </c>
      <c r="F144" s="8" t="s">
        <v>386</v>
      </c>
      <c r="G144" s="8" t="s">
        <v>384</v>
      </c>
      <c r="H144" s="13">
        <f t="shared" si="34"/>
        <v>111633.58827874526</v>
      </c>
      <c r="I144" s="25">
        <v>100000</v>
      </c>
      <c r="J144" s="25">
        <f t="shared" si="35"/>
        <v>240976.41326562068</v>
      </c>
      <c r="K144" s="49">
        <v>84110</v>
      </c>
      <c r="L144" s="43">
        <v>2006</v>
      </c>
      <c r="N144">
        <f t="shared" si="24"/>
        <v>100000</v>
      </c>
      <c r="O144">
        <f t="shared" si="25"/>
        <v>0</v>
      </c>
      <c r="P144">
        <f t="shared" si="26"/>
        <v>0</v>
      </c>
      <c r="R144">
        <f t="shared" si="27"/>
        <v>0</v>
      </c>
      <c r="S144">
        <f t="shared" si="28"/>
        <v>0</v>
      </c>
      <c r="T144">
        <f t="shared" si="29"/>
        <v>0</v>
      </c>
      <c r="W144">
        <f t="shared" si="21"/>
        <v>0</v>
      </c>
      <c r="X144">
        <f t="shared" si="22"/>
        <v>0</v>
      </c>
      <c r="Y144">
        <f t="shared" si="23"/>
        <v>0</v>
      </c>
    </row>
    <row r="145" spans="1:40" x14ac:dyDescent="0.2">
      <c r="A145" s="24" t="s">
        <v>10</v>
      </c>
      <c r="B145" s="6" t="s">
        <v>239</v>
      </c>
      <c r="C145" s="8" t="s">
        <v>78</v>
      </c>
      <c r="D145" s="8"/>
      <c r="E145" s="44" t="s">
        <v>459</v>
      </c>
      <c r="F145" s="8" t="s">
        <v>389</v>
      </c>
      <c r="G145" s="8" t="s">
        <v>384</v>
      </c>
      <c r="H145" s="13">
        <f t="shared" si="34"/>
        <v>27908.397069686314</v>
      </c>
      <c r="I145" s="25">
        <v>25000</v>
      </c>
      <c r="J145" s="25">
        <f t="shared" si="35"/>
        <v>60244.10331640517</v>
      </c>
      <c r="K145" s="29" t="s">
        <v>34</v>
      </c>
      <c r="L145" s="43"/>
      <c r="N145">
        <f t="shared" si="24"/>
        <v>25000</v>
      </c>
      <c r="O145">
        <f t="shared" si="25"/>
        <v>0</v>
      </c>
      <c r="P145">
        <f t="shared" si="26"/>
        <v>0</v>
      </c>
      <c r="R145">
        <f t="shared" si="27"/>
        <v>0</v>
      </c>
      <c r="S145">
        <f t="shared" si="28"/>
        <v>0</v>
      </c>
      <c r="T145">
        <f t="shared" si="29"/>
        <v>0</v>
      </c>
      <c r="W145">
        <f t="shared" si="21"/>
        <v>0</v>
      </c>
      <c r="X145">
        <f t="shared" si="22"/>
        <v>0</v>
      </c>
      <c r="Y145">
        <f t="shared" si="23"/>
        <v>0</v>
      </c>
    </row>
    <row r="146" spans="1:40" x14ac:dyDescent="0.2">
      <c r="A146" s="24" t="s">
        <v>10</v>
      </c>
      <c r="B146" s="6" t="s">
        <v>71</v>
      </c>
      <c r="C146" s="8" t="s">
        <v>78</v>
      </c>
      <c r="D146" s="8"/>
      <c r="E146" s="44" t="s">
        <v>459</v>
      </c>
      <c r="F146" s="8" t="s">
        <v>388</v>
      </c>
      <c r="G146" s="8" t="s">
        <v>384</v>
      </c>
      <c r="H146" s="13">
        <f t="shared" si="34"/>
        <v>32373.740600836118</v>
      </c>
      <c r="I146" s="25">
        <v>29000</v>
      </c>
      <c r="J146" s="25">
        <f t="shared" si="35"/>
        <v>69883.159847029994</v>
      </c>
      <c r="K146" s="29" t="s">
        <v>34</v>
      </c>
      <c r="L146" s="30"/>
      <c r="N146">
        <f t="shared" si="24"/>
        <v>29000</v>
      </c>
      <c r="O146">
        <f t="shared" si="25"/>
        <v>0</v>
      </c>
      <c r="P146">
        <f t="shared" si="26"/>
        <v>0</v>
      </c>
      <c r="R146">
        <f t="shared" si="27"/>
        <v>0</v>
      </c>
      <c r="S146">
        <f t="shared" si="28"/>
        <v>0</v>
      </c>
      <c r="T146">
        <f t="shared" si="29"/>
        <v>0</v>
      </c>
      <c r="W146">
        <f t="shared" si="21"/>
        <v>0</v>
      </c>
      <c r="X146">
        <f t="shared" si="22"/>
        <v>0</v>
      </c>
      <c r="Y146">
        <f t="shared" si="23"/>
        <v>0</v>
      </c>
    </row>
    <row r="147" spans="1:40" x14ac:dyDescent="0.2">
      <c r="A147" s="24" t="s">
        <v>10</v>
      </c>
      <c r="B147" s="6" t="s">
        <v>36</v>
      </c>
      <c r="C147" s="8" t="s">
        <v>78</v>
      </c>
      <c r="D147" s="48" t="s">
        <v>462</v>
      </c>
      <c r="E147" s="44" t="s">
        <v>459</v>
      </c>
      <c r="F147" s="8" t="s">
        <v>387</v>
      </c>
      <c r="G147" s="8" t="s">
        <v>384</v>
      </c>
      <c r="H147" s="13">
        <f t="shared" si="34"/>
        <v>111633.58827874526</v>
      </c>
      <c r="I147" s="25">
        <v>100000</v>
      </c>
      <c r="J147" s="25">
        <f t="shared" si="35"/>
        <v>240976.41326562068</v>
      </c>
      <c r="K147" s="29">
        <v>14</v>
      </c>
      <c r="L147" s="30">
        <v>2004</v>
      </c>
      <c r="N147">
        <f t="shared" si="24"/>
        <v>100000</v>
      </c>
      <c r="O147">
        <f t="shared" si="25"/>
        <v>0</v>
      </c>
      <c r="P147">
        <f t="shared" si="26"/>
        <v>0</v>
      </c>
      <c r="R147">
        <f t="shared" si="27"/>
        <v>0</v>
      </c>
      <c r="S147">
        <f t="shared" si="28"/>
        <v>0</v>
      </c>
      <c r="T147">
        <f t="shared" si="29"/>
        <v>0</v>
      </c>
      <c r="W147">
        <f t="shared" si="21"/>
        <v>0</v>
      </c>
      <c r="X147">
        <f t="shared" si="22"/>
        <v>0</v>
      </c>
      <c r="Y147">
        <f t="shared" si="23"/>
        <v>0</v>
      </c>
    </row>
    <row r="148" spans="1:40" x14ac:dyDescent="0.2">
      <c r="A148" s="24" t="s">
        <v>10</v>
      </c>
      <c r="B148" s="6" t="s">
        <v>36</v>
      </c>
      <c r="C148" s="8" t="s">
        <v>78</v>
      </c>
      <c r="D148" s="48" t="s">
        <v>462</v>
      </c>
      <c r="E148" s="44" t="s">
        <v>459</v>
      </c>
      <c r="F148" s="8" t="s">
        <v>386</v>
      </c>
      <c r="G148" s="8" t="s">
        <v>384</v>
      </c>
      <c r="H148" s="13">
        <f t="shared" si="34"/>
        <v>150705.3441763061</v>
      </c>
      <c r="I148" s="25">
        <v>135000</v>
      </c>
      <c r="J148" s="25">
        <f t="shared" si="35"/>
        <v>325318.15790858795</v>
      </c>
      <c r="K148" s="29" t="s">
        <v>301</v>
      </c>
      <c r="L148" s="30">
        <v>2013</v>
      </c>
      <c r="N148">
        <f t="shared" si="24"/>
        <v>135000</v>
      </c>
      <c r="O148">
        <f t="shared" si="25"/>
        <v>0</v>
      </c>
      <c r="P148">
        <f t="shared" si="26"/>
        <v>0</v>
      </c>
      <c r="R148">
        <f t="shared" si="27"/>
        <v>0</v>
      </c>
      <c r="S148">
        <f t="shared" si="28"/>
        <v>0</v>
      </c>
      <c r="T148">
        <f t="shared" si="29"/>
        <v>0</v>
      </c>
      <c r="W148">
        <f t="shared" ref="W148:W157" si="36">IF(L148=2015,I148,0)</f>
        <v>0</v>
      </c>
      <c r="X148">
        <f t="shared" ref="X148:X157" si="37">IF(L148=2016,I148,0)</f>
        <v>0</v>
      </c>
      <c r="Y148">
        <f t="shared" ref="Y148:Y157" si="38">IF(L148=2017,I148,0)</f>
        <v>0</v>
      </c>
    </row>
    <row r="149" spans="1:40" x14ac:dyDescent="0.2">
      <c r="A149" s="24" t="s">
        <v>10</v>
      </c>
      <c r="B149" s="6" t="s">
        <v>75</v>
      </c>
      <c r="C149" s="8" t="s">
        <v>78</v>
      </c>
      <c r="D149" s="48" t="s">
        <v>462</v>
      </c>
      <c r="E149" s="44" t="s">
        <v>459</v>
      </c>
      <c r="F149" s="8" t="s">
        <v>386</v>
      </c>
      <c r="G149" s="8" t="s">
        <v>384</v>
      </c>
      <c r="H149" s="13">
        <f t="shared" si="34"/>
        <v>111633.58827874526</v>
      </c>
      <c r="I149" s="25">
        <v>100000</v>
      </c>
      <c r="J149" s="25">
        <f t="shared" si="35"/>
        <v>240976.41326562068</v>
      </c>
      <c r="K149" s="29" t="s">
        <v>393</v>
      </c>
      <c r="L149" s="30">
        <v>2006</v>
      </c>
      <c r="N149">
        <f t="shared" si="24"/>
        <v>100000</v>
      </c>
      <c r="O149">
        <f t="shared" si="25"/>
        <v>0</v>
      </c>
      <c r="P149">
        <f t="shared" si="26"/>
        <v>0</v>
      </c>
      <c r="R149">
        <f t="shared" si="27"/>
        <v>0</v>
      </c>
      <c r="S149">
        <f t="shared" si="28"/>
        <v>0</v>
      </c>
      <c r="T149">
        <f t="shared" si="29"/>
        <v>0</v>
      </c>
      <c r="W149">
        <f t="shared" si="36"/>
        <v>0</v>
      </c>
      <c r="X149">
        <f t="shared" si="37"/>
        <v>0</v>
      </c>
      <c r="Y149">
        <f t="shared" si="38"/>
        <v>0</v>
      </c>
    </row>
    <row r="150" spans="1:40" x14ac:dyDescent="0.2">
      <c r="A150" s="24" t="s">
        <v>10</v>
      </c>
      <c r="B150" s="6" t="s">
        <v>75</v>
      </c>
      <c r="C150" s="8" t="s">
        <v>78</v>
      </c>
      <c r="D150" s="48" t="s">
        <v>462</v>
      </c>
      <c r="E150" s="44" t="s">
        <v>459</v>
      </c>
      <c r="F150" s="48" t="s">
        <v>500</v>
      </c>
      <c r="G150" s="8" t="s">
        <v>384</v>
      </c>
      <c r="H150" s="13">
        <f t="shared" si="34"/>
        <v>184195.42065992969</v>
      </c>
      <c r="I150" s="25">
        <v>165000</v>
      </c>
      <c r="J150" s="25">
        <f t="shared" si="35"/>
        <v>397611.08188827412</v>
      </c>
      <c r="K150" s="29">
        <v>110</v>
      </c>
      <c r="L150" s="30">
        <v>2004</v>
      </c>
      <c r="N150">
        <f t="shared" si="24"/>
        <v>165000</v>
      </c>
      <c r="O150">
        <f t="shared" si="25"/>
        <v>0</v>
      </c>
      <c r="P150">
        <f t="shared" si="26"/>
        <v>0</v>
      </c>
      <c r="R150">
        <f t="shared" si="27"/>
        <v>0</v>
      </c>
      <c r="S150">
        <f t="shared" si="28"/>
        <v>0</v>
      </c>
      <c r="T150">
        <f t="shared" si="29"/>
        <v>0</v>
      </c>
      <c r="W150">
        <f t="shared" si="36"/>
        <v>0</v>
      </c>
      <c r="X150">
        <f t="shared" si="37"/>
        <v>0</v>
      </c>
      <c r="Y150">
        <f t="shared" si="38"/>
        <v>0</v>
      </c>
    </row>
    <row r="151" spans="1:40" x14ac:dyDescent="0.2">
      <c r="A151" s="24" t="s">
        <v>10</v>
      </c>
      <c r="B151" s="6" t="s">
        <v>75</v>
      </c>
      <c r="C151" s="8" t="s">
        <v>78</v>
      </c>
      <c r="D151" s="48" t="s">
        <v>470</v>
      </c>
      <c r="E151" s="44" t="s">
        <v>459</v>
      </c>
      <c r="F151" s="48" t="s">
        <v>386</v>
      </c>
      <c r="G151" s="8" t="s">
        <v>384</v>
      </c>
      <c r="H151" s="13">
        <f t="shared" si="34"/>
        <v>77027.17591233422</v>
      </c>
      <c r="I151" s="25">
        <v>69000</v>
      </c>
      <c r="J151" s="25">
        <f t="shared" si="35"/>
        <v>166273.7251532783</v>
      </c>
      <c r="K151" s="29">
        <v>60</v>
      </c>
      <c r="L151" s="30">
        <v>2000</v>
      </c>
      <c r="N151">
        <f t="shared" si="24"/>
        <v>69000</v>
      </c>
      <c r="O151">
        <f t="shared" si="25"/>
        <v>0</v>
      </c>
      <c r="P151">
        <f t="shared" si="26"/>
        <v>0</v>
      </c>
      <c r="R151">
        <f t="shared" si="27"/>
        <v>0</v>
      </c>
      <c r="S151">
        <f t="shared" si="28"/>
        <v>0</v>
      </c>
      <c r="T151">
        <f t="shared" si="29"/>
        <v>0</v>
      </c>
      <c r="W151">
        <f t="shared" si="36"/>
        <v>0</v>
      </c>
      <c r="X151">
        <f t="shared" si="37"/>
        <v>0</v>
      </c>
      <c r="Y151">
        <f t="shared" si="38"/>
        <v>0</v>
      </c>
    </row>
    <row r="152" spans="1:40" x14ac:dyDescent="0.2">
      <c r="A152" s="24" t="s">
        <v>10</v>
      </c>
      <c r="B152" s="6" t="s">
        <v>305</v>
      </c>
      <c r="C152" s="8" t="s">
        <v>70</v>
      </c>
      <c r="D152" s="48" t="s">
        <v>462</v>
      </c>
      <c r="E152" s="29" t="s">
        <v>459</v>
      </c>
      <c r="F152" s="8"/>
      <c r="G152" s="8"/>
      <c r="H152" s="13">
        <f t="shared" si="34"/>
        <v>3349.0076483623579</v>
      </c>
      <c r="I152" s="25">
        <v>3000</v>
      </c>
      <c r="J152" s="25">
        <f t="shared" si="35"/>
        <v>7229.292397968622</v>
      </c>
      <c r="K152" s="29" t="s">
        <v>304</v>
      </c>
      <c r="L152" s="30"/>
      <c r="N152">
        <f t="shared" si="24"/>
        <v>0</v>
      </c>
      <c r="O152">
        <f t="shared" si="25"/>
        <v>0</v>
      </c>
      <c r="P152">
        <f t="shared" si="26"/>
        <v>0</v>
      </c>
      <c r="R152">
        <f t="shared" si="27"/>
        <v>0</v>
      </c>
      <c r="S152">
        <f t="shared" si="28"/>
        <v>0</v>
      </c>
      <c r="T152">
        <f t="shared" si="29"/>
        <v>0</v>
      </c>
      <c r="W152">
        <f t="shared" si="36"/>
        <v>0</v>
      </c>
      <c r="X152">
        <f t="shared" si="37"/>
        <v>0</v>
      </c>
      <c r="Y152">
        <f t="shared" si="38"/>
        <v>0</v>
      </c>
    </row>
    <row r="153" spans="1:40" x14ac:dyDescent="0.2">
      <c r="A153" s="24" t="s">
        <v>10</v>
      </c>
      <c r="B153" s="6" t="s">
        <v>583</v>
      </c>
      <c r="C153" s="6" t="s">
        <v>580</v>
      </c>
      <c r="D153" s="6" t="s">
        <v>462</v>
      </c>
      <c r="E153" s="61" t="s">
        <v>459</v>
      </c>
      <c r="F153" s="6"/>
      <c r="G153" s="6"/>
      <c r="H153" s="47">
        <f>I153*1000/24/3.2808^3*273.15/288.706</f>
        <v>803.76183560696586</v>
      </c>
      <c r="I153" s="25">
        <v>720</v>
      </c>
      <c r="J153" s="25">
        <f>I153/0.7302/519.69*2.016/2.2046*1000</f>
        <v>1735.030175512469</v>
      </c>
      <c r="K153" s="29">
        <v>146</v>
      </c>
      <c r="L153" s="30"/>
      <c r="W153">
        <f t="shared" si="36"/>
        <v>0</v>
      </c>
      <c r="X153">
        <f t="shared" si="37"/>
        <v>0</v>
      </c>
      <c r="Y153">
        <f t="shared" si="38"/>
        <v>0</v>
      </c>
    </row>
    <row r="154" spans="1:40" x14ac:dyDescent="0.2">
      <c r="A154" s="1" t="s">
        <v>84</v>
      </c>
      <c r="B154" s="2" t="s">
        <v>75</v>
      </c>
      <c r="C154" s="8" t="s">
        <v>78</v>
      </c>
      <c r="D154" s="48" t="s">
        <v>484</v>
      </c>
      <c r="E154" s="63" t="s">
        <v>506</v>
      </c>
      <c r="F154" s="48" t="s">
        <v>505</v>
      </c>
      <c r="G154" s="48" t="s">
        <v>486</v>
      </c>
      <c r="H154" s="13">
        <f t="shared" si="34"/>
        <v>44653.435311498099</v>
      </c>
      <c r="I154" s="9">
        <v>40000</v>
      </c>
      <c r="J154" s="9">
        <f t="shared" si="35"/>
        <v>96390.56530624826</v>
      </c>
      <c r="K154" s="64" t="s">
        <v>122</v>
      </c>
      <c r="L154" s="30">
        <v>1996</v>
      </c>
      <c r="N154">
        <f>IF(G154="Oil Refining",I154,0)</f>
        <v>0</v>
      </c>
      <c r="O154">
        <f>IF(G154="Chemicals",I154,0)</f>
        <v>40000</v>
      </c>
      <c r="P154">
        <f>IF(G154="Methanol",I154,0)</f>
        <v>0</v>
      </c>
      <c r="R154">
        <f>IF(G154="Metals",I154,0)</f>
        <v>0</v>
      </c>
      <c r="S154">
        <f>IF(G154="Electronics",I154,0)</f>
        <v>0</v>
      </c>
      <c r="T154">
        <f>IF(G154="multiple",I154,0)</f>
        <v>0</v>
      </c>
      <c r="W154">
        <f t="shared" si="36"/>
        <v>0</v>
      </c>
      <c r="X154">
        <f t="shared" si="37"/>
        <v>0</v>
      </c>
      <c r="Y154">
        <f t="shared" si="38"/>
        <v>0</v>
      </c>
    </row>
    <row r="155" spans="1:40" x14ac:dyDescent="0.2">
      <c r="A155" s="24" t="s">
        <v>533</v>
      </c>
      <c r="B155" s="6" t="s">
        <v>87</v>
      </c>
      <c r="C155" s="8" t="s">
        <v>33</v>
      </c>
      <c r="D155" s="8"/>
      <c r="E155" s="29"/>
      <c r="F155" s="8"/>
      <c r="G155" s="8"/>
      <c r="H155" s="13">
        <f t="shared" si="34"/>
        <v>39071.755897560841</v>
      </c>
      <c r="I155" s="25">
        <v>35000</v>
      </c>
      <c r="J155" s="25">
        <f t="shared" si="35"/>
        <v>84341.744642967242</v>
      </c>
      <c r="K155" s="29" t="s">
        <v>223</v>
      </c>
      <c r="L155" s="30" t="s">
        <v>534</v>
      </c>
      <c r="N155">
        <f>IF(G155="Oil Refining",I155,0)</f>
        <v>0</v>
      </c>
      <c r="O155">
        <f>IF(G155="Chemicals",I155,0)</f>
        <v>0</v>
      </c>
      <c r="P155">
        <f>IF(G155="Methanol",I155,0)</f>
        <v>0</v>
      </c>
      <c r="R155">
        <f>IF(G155="Metals",I155,0)</f>
        <v>0</v>
      </c>
      <c r="S155">
        <f>IF(G155="Electronics",I155,0)</f>
        <v>0</v>
      </c>
      <c r="T155">
        <f>IF(G155="multiple",I155,0)</f>
        <v>0</v>
      </c>
      <c r="W155">
        <f t="shared" si="36"/>
        <v>0</v>
      </c>
      <c r="X155">
        <f t="shared" si="37"/>
        <v>0</v>
      </c>
      <c r="Y155">
        <f t="shared" si="38"/>
        <v>0</v>
      </c>
    </row>
    <row r="156" spans="1:40" x14ac:dyDescent="0.2">
      <c r="J156" s="65"/>
      <c r="L156" s="28"/>
      <c r="W156">
        <f t="shared" si="36"/>
        <v>0</v>
      </c>
      <c r="X156">
        <f t="shared" si="37"/>
        <v>0</v>
      </c>
      <c r="Y156">
        <f t="shared" si="38"/>
        <v>0</v>
      </c>
    </row>
    <row r="157" spans="1:40" x14ac:dyDescent="0.2">
      <c r="A157" s="79" t="s">
        <v>1</v>
      </c>
      <c r="B157" s="80"/>
      <c r="C157" s="80"/>
      <c r="D157" s="58"/>
      <c r="E157" s="58"/>
      <c r="F157" s="51"/>
      <c r="G157" s="51"/>
      <c r="H157" s="11">
        <f>SUM(H20:H155)</f>
        <v>6786829.5791782904</v>
      </c>
      <c r="I157" s="11">
        <f>SUM(I19:I155)</f>
        <v>6165558.7404363034</v>
      </c>
      <c r="J157" s="11">
        <f>SUM(J19:J155)</f>
        <v>14857542.31048839</v>
      </c>
      <c r="K157" s="31"/>
      <c r="L157" s="32"/>
      <c r="N157" s="11">
        <f>SUM(N19:N155)</f>
        <v>4591600</v>
      </c>
      <c r="O157" s="11">
        <f>SUM(O19:O155)</f>
        <v>400140</v>
      </c>
      <c r="P157" s="11">
        <f>SUM(P19:P155)</f>
        <v>219157.54844375944</v>
      </c>
      <c r="Q157" s="11">
        <f t="shared" ref="Q157:U157" si="39">SUM(Q19:Q155)</f>
        <v>170000</v>
      </c>
      <c r="R157" s="11">
        <f t="shared" si="39"/>
        <v>2920</v>
      </c>
      <c r="S157" s="11">
        <f t="shared" si="39"/>
        <v>830</v>
      </c>
      <c r="T157" s="11">
        <f t="shared" si="39"/>
        <v>169300</v>
      </c>
      <c r="U157" s="11">
        <f t="shared" si="39"/>
        <v>69000</v>
      </c>
      <c r="V157" s="13">
        <f>SUM(N157:U157)</f>
        <v>5622947.5484437598</v>
      </c>
      <c r="W157" s="11">
        <f t="shared" ref="W157:Y157" si="40">SUM(W19:W155)</f>
        <v>453000</v>
      </c>
      <c r="X157" s="11">
        <f t="shared" si="40"/>
        <v>373100</v>
      </c>
      <c r="Y157" s="11">
        <f t="shared" si="40"/>
        <v>170000</v>
      </c>
      <c r="Z157" s="13"/>
      <c r="AA157" s="13"/>
      <c r="AB157" s="13"/>
      <c r="AC157" s="13"/>
      <c r="AD157" s="13"/>
      <c r="AE157" s="13"/>
      <c r="AF157" s="13"/>
      <c r="AG157" s="13"/>
      <c r="AH157" s="13"/>
      <c r="AI157" s="13"/>
      <c r="AJ157" s="13"/>
      <c r="AK157" s="13"/>
      <c r="AL157" s="13"/>
      <c r="AM157" s="13"/>
      <c r="AN157" s="13"/>
    </row>
    <row r="158" spans="1:40" x14ac:dyDescent="0.2">
      <c r="A158" s="77"/>
      <c r="B158" s="78"/>
      <c r="C158" s="78"/>
      <c r="D158" s="78"/>
      <c r="E158" s="78"/>
      <c r="F158" s="78"/>
      <c r="G158" s="78"/>
      <c r="H158" s="78"/>
      <c r="I158" s="78"/>
      <c r="J158" s="9"/>
      <c r="K158" s="15"/>
      <c r="L158" s="28"/>
      <c r="N158" s="73">
        <f>N157/$V157</f>
        <v>0.81658239925620479</v>
      </c>
      <c r="O158" s="73">
        <f t="shared" ref="O158:U158" si="41">O157/$V157</f>
        <v>7.1161965597695304E-2</v>
      </c>
      <c r="P158" s="73">
        <f t="shared" si="41"/>
        <v>3.8975563359899164E-2</v>
      </c>
      <c r="Q158" s="73">
        <f t="shared" si="41"/>
        <v>3.0233253740211432E-2</v>
      </c>
      <c r="R158" s="73">
        <f t="shared" si="41"/>
        <v>5.1930059365539632E-4</v>
      </c>
      <c r="S158" s="73">
        <f t="shared" si="41"/>
        <v>1.4760941531985581E-4</v>
      </c>
      <c r="T158" s="73">
        <f t="shared" si="41"/>
        <v>3.0108763871869386E-2</v>
      </c>
      <c r="U158" s="73">
        <f t="shared" si="41"/>
        <v>1.227114416514464E-2</v>
      </c>
    </row>
    <row r="159" spans="1:40" ht="13.5" thickBot="1" x14ac:dyDescent="0.25">
      <c r="A159" s="75" t="s">
        <v>2</v>
      </c>
      <c r="B159" s="76"/>
      <c r="C159" s="76"/>
      <c r="D159" s="57"/>
      <c r="E159" s="57"/>
      <c r="F159" s="50"/>
      <c r="G159" s="50"/>
      <c r="H159" s="33">
        <f>H157+H16</f>
        <v>6902934.0926675992</v>
      </c>
      <c r="I159" s="33">
        <f>I157+I16</f>
        <v>6273713.5241701072</v>
      </c>
      <c r="J159" s="33">
        <f>J157+J16</f>
        <v>15118169.829105299</v>
      </c>
      <c r="K159" s="34"/>
      <c r="L159" s="35"/>
    </row>
    <row r="160" spans="1:40" x14ac:dyDescent="0.2">
      <c r="A160" s="16"/>
      <c r="B160" s="16"/>
      <c r="C160" s="16"/>
      <c r="D160" s="16"/>
      <c r="E160" s="16"/>
      <c r="F160" s="16"/>
      <c r="G160" s="16"/>
      <c r="H160" s="16"/>
      <c r="I160" s="17"/>
      <c r="J160" s="17"/>
      <c r="K160" s="18"/>
    </row>
    <row r="161" spans="1:11" x14ac:dyDescent="0.2">
      <c r="A161" s="46" t="s">
        <v>26</v>
      </c>
      <c r="C161" s="46"/>
      <c r="D161" s="46"/>
      <c r="E161" s="46"/>
      <c r="F161" s="19"/>
      <c r="G161" s="19"/>
      <c r="H161" s="55">
        <f>SUM(H19:H39)</f>
        <v>830325.57994374924</v>
      </c>
      <c r="I161" s="55">
        <f t="shared" ref="I161:J161" si="42">SUM(I19:I39)</f>
        <v>743795.47144475719</v>
      </c>
      <c r="J161" s="55">
        <f t="shared" si="42"/>
        <v>1792371.6491196901</v>
      </c>
      <c r="K161" s="68">
        <f>J161/J$159</f>
        <v>0.11855744904181723</v>
      </c>
    </row>
    <row r="162" spans="1:11" x14ac:dyDescent="0.2">
      <c r="A162" s="46" t="s">
        <v>5</v>
      </c>
      <c r="B162" s="12"/>
      <c r="H162" s="55">
        <f>SUM(H40:H96)+SUM(H7:H9)</f>
        <v>3279493.8343114364</v>
      </c>
      <c r="I162" s="55">
        <f t="shared" ref="I162:J162" si="43">SUM(I40:I96)+SUM(I7:I9)</f>
        <v>2937730.3774583079</v>
      </c>
      <c r="J162" s="55">
        <f t="shared" si="43"/>
        <v>7079237.2950136131</v>
      </c>
      <c r="K162" s="68">
        <f>J162/J$159</f>
        <v>0.46826020444516769</v>
      </c>
    </row>
    <row r="163" spans="1:11" x14ac:dyDescent="0.2">
      <c r="A163" s="46" t="s">
        <v>428</v>
      </c>
      <c r="B163" s="14"/>
      <c r="H163" s="55">
        <f>SUM(H101:H115)</f>
        <v>542217.9361241915</v>
      </c>
      <c r="I163" s="55">
        <f t="shared" ref="I163:J163" si="44">SUM(I101:I115)</f>
        <v>485712.18079122552</v>
      </c>
      <c r="J163" s="55">
        <f t="shared" si="44"/>
        <v>1170451.7920649224</v>
      </c>
      <c r="K163" s="68">
        <f>J163/J$159</f>
        <v>7.7420203986039646E-2</v>
      </c>
    </row>
    <row r="164" spans="1:11" x14ac:dyDescent="0.2">
      <c r="A164" s="46" t="s">
        <v>10</v>
      </c>
      <c r="B164" s="14"/>
      <c r="H164" s="55">
        <f>SUM(H121:H152)+SUM(H12:H15)</f>
        <v>2201224.5837567835</v>
      </c>
      <c r="I164" s="55">
        <f t="shared" ref="I164:J164" si="45">SUM(I121:I152)+SUM(I12:I15)</f>
        <v>1971830</v>
      </c>
      <c r="J164" s="55">
        <f t="shared" si="45"/>
        <v>4751645.2096954891</v>
      </c>
      <c r="K164" s="68">
        <f>J164/J$159</f>
        <v>0.31430029318414487</v>
      </c>
    </row>
    <row r="165" spans="1:11" x14ac:dyDescent="0.2">
      <c r="A165" s="46" t="s">
        <v>440</v>
      </c>
      <c r="B165" s="19"/>
      <c r="H165" s="55">
        <f>H159-H164-H163-H162-H161</f>
        <v>49672.158531438909</v>
      </c>
      <c r="I165" s="55">
        <f>I159-I164-I163-I162-I161</f>
        <v>134645.49447581684</v>
      </c>
      <c r="J165" s="55">
        <f>J159-J164-J163-J162-J161</f>
        <v>324463.88321158569</v>
      </c>
      <c r="K165" s="68">
        <f>J165/J$159</f>
        <v>2.1461849342830647E-2</v>
      </c>
    </row>
    <row r="166" spans="1:11" x14ac:dyDescent="0.2">
      <c r="B166" s="19"/>
    </row>
    <row r="167" spans="1:11" x14ac:dyDescent="0.2">
      <c r="A167" s="4" t="s">
        <v>454</v>
      </c>
      <c r="B167" s="19"/>
      <c r="I167" s="69">
        <f>I111++I99+I79+I43+I42+I41+I40+I24+I23+I11+I10+I9</f>
        <v>612188.01195893041</v>
      </c>
      <c r="J167" s="69">
        <f>J111++J99+J79+J43+J42+J41+J40+J24+J23+J11+J10+J9</f>
        <v>1475228.7136607394</v>
      </c>
      <c r="K167" s="67">
        <f>J167/J159</f>
        <v>9.7579847980054354E-2</v>
      </c>
    </row>
    <row r="168" spans="1:11" x14ac:dyDescent="0.2">
      <c r="A168" s="4" t="s">
        <v>455</v>
      </c>
      <c r="B168" s="19"/>
      <c r="I168" s="69">
        <f>I159-I167</f>
        <v>5661525.5122111766</v>
      </c>
      <c r="J168" s="69">
        <f>J159-J167</f>
        <v>13642941.11544456</v>
      </c>
      <c r="K168" s="67">
        <f>J168/J159</f>
        <v>0.90242015201994563</v>
      </c>
    </row>
    <row r="169" spans="1:11" x14ac:dyDescent="0.2">
      <c r="A169" s="4" t="s">
        <v>586</v>
      </c>
      <c r="B169" s="19"/>
      <c r="I169" s="70">
        <f>I143+I122+I109+I91+I53+I52+I51+I6+7500</f>
        <v>704749.78373380355</v>
      </c>
      <c r="J169" s="70">
        <f>J143+J122+J109+J91+J53+J52+J51+J6+7500</f>
        <v>1687707.5203440168</v>
      </c>
      <c r="K169" s="67"/>
    </row>
    <row r="170" spans="1:11" x14ac:dyDescent="0.2">
      <c r="A170" s="4" t="s">
        <v>550</v>
      </c>
      <c r="B170" s="19"/>
      <c r="I170" s="70">
        <f>I168-I169</f>
        <v>4956775.7284773728</v>
      </c>
      <c r="J170" s="70">
        <f>J168-J169</f>
        <v>11955233.595100543</v>
      </c>
    </row>
    <row r="171" spans="1:11" x14ac:dyDescent="0.2">
      <c r="A171" s="4" t="s">
        <v>553</v>
      </c>
      <c r="B171" s="19"/>
      <c r="I171" s="56">
        <f>I43+I42</f>
        <v>303000</v>
      </c>
      <c r="J171" s="56">
        <f>J43+J42</f>
        <v>730158.53219483071</v>
      </c>
    </row>
    <row r="172" spans="1:11" x14ac:dyDescent="0.2">
      <c r="A172" s="4" t="s">
        <v>554</v>
      </c>
      <c r="B172" s="19"/>
      <c r="I172" s="56">
        <f>I167-I171</f>
        <v>309188.01195893041</v>
      </c>
      <c r="J172" s="56">
        <f>J167-J171</f>
        <v>745070.18146590865</v>
      </c>
    </row>
    <row r="173" spans="1:11" x14ac:dyDescent="0.2">
      <c r="A173" s="4" t="s">
        <v>560</v>
      </c>
      <c r="B173" s="19"/>
      <c r="H173" s="13"/>
      <c r="I173" s="56">
        <f>I143+I122+I109+I91+I53+I52+I51+I43+I42+I6+7500</f>
        <v>1007749.7837338035</v>
      </c>
      <c r="J173" s="56">
        <f>J143+J109+J91+J53+J52+J51+J43+J42+J6+7500</f>
        <v>1791327.3780482339</v>
      </c>
    </row>
    <row r="174" spans="1:11" x14ac:dyDescent="0.2">
      <c r="A174" s="4"/>
      <c r="B174" s="19"/>
      <c r="I174" s="56"/>
      <c r="J174" s="56"/>
    </row>
    <row r="175" spans="1:11" x14ac:dyDescent="0.2">
      <c r="A175" s="4" t="s">
        <v>561</v>
      </c>
      <c r="I175" s="72">
        <f>I161-I23-I24</f>
        <v>724996.33650954289</v>
      </c>
      <c r="J175" s="72">
        <f>J161-J23-J24</f>
        <v>1747070.1680278464</v>
      </c>
      <c r="K175" s="67">
        <f>J175/J$168</f>
        <v>0.12805671103059052</v>
      </c>
    </row>
    <row r="176" spans="1:11" x14ac:dyDescent="0.2">
      <c r="A176" s="4" t="s">
        <v>562</v>
      </c>
      <c r="B176" s="19"/>
      <c r="I176" s="72">
        <f>I162-I79-I43-I42-I41-I40-I9</f>
        <v>2365230.3774583079</v>
      </c>
      <c r="J176" s="72">
        <f>J162-J79-J43-J42-J41-J40-J9</f>
        <v>5699647.3290679343</v>
      </c>
      <c r="K176" s="67">
        <f t="shared" ref="K176:K179" si="46">J176/J$168</f>
        <v>0.41777262547997224</v>
      </c>
    </row>
    <row r="177" spans="1:11" x14ac:dyDescent="0.2">
      <c r="A177" s="4" t="s">
        <v>563</v>
      </c>
      <c r="B177" s="19"/>
      <c r="I177" s="72">
        <f>I163-I111-I10</f>
        <v>472897.54844375944</v>
      </c>
      <c r="J177" s="72">
        <f>J163-J111-J10</f>
        <v>1139571.5506608225</v>
      </c>
      <c r="K177" s="67">
        <f t="shared" si="46"/>
        <v>8.3528290638941835E-2</v>
      </c>
    </row>
    <row r="178" spans="1:11" x14ac:dyDescent="0.2">
      <c r="A178" s="4" t="s">
        <v>564</v>
      </c>
      <c r="B178" s="19"/>
      <c r="I178" s="72">
        <f>I164</f>
        <v>1971830</v>
      </c>
      <c r="J178" s="72">
        <f>J164</f>
        <v>4751645.2096954891</v>
      </c>
      <c r="K178" s="67">
        <f t="shared" si="46"/>
        <v>0.34828598683288059</v>
      </c>
    </row>
    <row r="179" spans="1:11" x14ac:dyDescent="0.2">
      <c r="A179" s="4" t="s">
        <v>565</v>
      </c>
      <c r="B179" s="19"/>
      <c r="I179" s="72">
        <f>I165-I11-I99</f>
        <v>126571.24979956684</v>
      </c>
      <c r="J179" s="72">
        <f>J165-J11-J99</f>
        <v>305006.85799246811</v>
      </c>
      <c r="K179" s="67">
        <f t="shared" si="46"/>
        <v>2.2356386017614895E-2</v>
      </c>
    </row>
    <row r="181" spans="1:11" x14ac:dyDescent="0.2">
      <c r="A181" t="s">
        <v>546</v>
      </c>
      <c r="B181" s="19"/>
      <c r="I181" s="56">
        <f>I141+I132+J114+J113+I90+I89+I85+I70+I69+I62+I61+I27+I25+I22+I21+I12++I10+I9+I14+I15-7500</f>
        <v>484682.68811234238</v>
      </c>
      <c r="J181" s="56">
        <f>J141+J132+K114+K113+J90+J89+J85+J70+J69+J62+J61+J27+J25+J22+J21+J12++J10+J9+J14+J15-7500</f>
        <v>1014738.3301013132</v>
      </c>
    </row>
    <row r="182" spans="1:11" x14ac:dyDescent="0.2">
      <c r="B182" s="19"/>
    </row>
    <row r="183" spans="1:11" x14ac:dyDescent="0.2">
      <c r="A183" s="4" t="s">
        <v>555</v>
      </c>
      <c r="B183" s="19"/>
      <c r="I183" s="71">
        <f>I175</f>
        <v>724996.33650954289</v>
      </c>
      <c r="J183" s="71">
        <f>J175</f>
        <v>1747070.1680278464</v>
      </c>
    </row>
    <row r="184" spans="1:11" x14ac:dyDescent="0.2">
      <c r="A184" s="4" t="s">
        <v>556</v>
      </c>
      <c r="B184" s="19"/>
      <c r="I184" s="71">
        <f>I176-I53-I52-I51-I91</f>
        <v>2127430.3774583079</v>
      </c>
      <c r="J184" s="71">
        <f>J176-J53-J52-J51-J91</f>
        <v>5126605.4183222884</v>
      </c>
    </row>
    <row r="185" spans="1:11" x14ac:dyDescent="0.2">
      <c r="A185" s="4" t="s">
        <v>557</v>
      </c>
      <c r="B185" s="19"/>
      <c r="I185" s="71">
        <f>I177-I109</f>
        <v>447597.54844375944</v>
      </c>
      <c r="J185" s="71">
        <f>J177-J109</f>
        <v>1078604.5181046205</v>
      </c>
    </row>
    <row r="186" spans="1:11" x14ac:dyDescent="0.2">
      <c r="A186" s="4" t="s">
        <v>558</v>
      </c>
      <c r="B186" s="19"/>
      <c r="I186" s="71">
        <f>I178-I122-I143-7500</f>
        <v>1534330</v>
      </c>
      <c r="J186" s="71">
        <f>J178-J122-J143-7500</f>
        <v>3707946.6326533202</v>
      </c>
    </row>
    <row r="187" spans="1:11" x14ac:dyDescent="0.2">
      <c r="A187" s="4" t="s">
        <v>559</v>
      </c>
      <c r="B187" s="19"/>
      <c r="I187" s="71">
        <f>I179-I6</f>
        <v>122421.46606576326</v>
      </c>
      <c r="J187" s="71">
        <f>J179-J6</f>
        <v>295006.85799246811</v>
      </c>
    </row>
    <row r="188" spans="1:11" x14ac:dyDescent="0.2">
      <c r="B188" s="19"/>
    </row>
    <row r="189" spans="1:11" x14ac:dyDescent="0.2">
      <c r="A189" s="4"/>
      <c r="B189" s="19"/>
      <c r="I189" s="66"/>
    </row>
    <row r="190" spans="1:11" x14ac:dyDescent="0.2">
      <c r="A190" s="4"/>
      <c r="B190" s="19"/>
    </row>
    <row r="191" spans="1:11" x14ac:dyDescent="0.2">
      <c r="A191" s="4"/>
      <c r="B191" s="20"/>
    </row>
    <row r="192" spans="1:11" x14ac:dyDescent="0.2">
      <c r="A192" s="4"/>
      <c r="B192" s="19"/>
    </row>
    <row r="193" spans="1:11" x14ac:dyDescent="0.2">
      <c r="B193" s="20"/>
    </row>
    <row r="194" spans="1:11" x14ac:dyDescent="0.2">
      <c r="B194" s="19"/>
    </row>
    <row r="195" spans="1:11" x14ac:dyDescent="0.2">
      <c r="B195" s="20"/>
    </row>
    <row r="196" spans="1:11" x14ac:dyDescent="0.2">
      <c r="A196" s="24"/>
      <c r="B196" s="6"/>
      <c r="C196" s="6"/>
      <c r="D196" s="6"/>
      <c r="E196" s="61"/>
      <c r="F196" s="6"/>
      <c r="G196" s="6"/>
      <c r="H196" s="47"/>
      <c r="I196" s="25"/>
      <c r="J196" s="25"/>
      <c r="K196" s="29"/>
    </row>
    <row r="197" spans="1:11" x14ac:dyDescent="0.2">
      <c r="B197" s="19"/>
    </row>
    <row r="198" spans="1:11" x14ac:dyDescent="0.2">
      <c r="B198" s="20"/>
    </row>
    <row r="199" spans="1:11" x14ac:dyDescent="0.2">
      <c r="B199" s="20"/>
    </row>
    <row r="200" spans="1:11" x14ac:dyDescent="0.2">
      <c r="B200" s="19"/>
    </row>
    <row r="201" spans="1:11" x14ac:dyDescent="0.2">
      <c r="B201" s="19"/>
    </row>
    <row r="202" spans="1:11" x14ac:dyDescent="0.2">
      <c r="B202" s="19"/>
    </row>
    <row r="203" spans="1:11" x14ac:dyDescent="0.2">
      <c r="B203" s="19"/>
    </row>
    <row r="204" spans="1:11" x14ac:dyDescent="0.2">
      <c r="B204" s="20"/>
      <c r="I204" s="21"/>
    </row>
    <row r="205" spans="1:11" x14ac:dyDescent="0.2">
      <c r="B205" s="19"/>
    </row>
    <row r="206" spans="1:11" x14ac:dyDescent="0.2">
      <c r="B206" s="19"/>
    </row>
    <row r="207" spans="1:11" x14ac:dyDescent="0.2">
      <c r="B207" s="20"/>
    </row>
    <row r="208" spans="1:11" x14ac:dyDescent="0.2">
      <c r="B208" s="14"/>
    </row>
    <row r="211" spans="2:2" x14ac:dyDescent="0.2">
      <c r="B211" s="14"/>
    </row>
  </sheetData>
  <sortState ref="A39:L94">
    <sortCondition ref="C39:C94"/>
    <sortCondition ref="B39:B94"/>
  </sortState>
  <mergeCells count="10">
    <mergeCell ref="A159:C159"/>
    <mergeCell ref="A158:I158"/>
    <mergeCell ref="A16:C16"/>
    <mergeCell ref="A157:C157"/>
    <mergeCell ref="A1:L1"/>
    <mergeCell ref="A5:L5"/>
    <mergeCell ref="A18:L18"/>
    <mergeCell ref="A2:L2"/>
    <mergeCell ref="A4:L4"/>
    <mergeCell ref="A17:L17"/>
  </mergeCells>
  <phoneticPr fontId="3" type="noConversion"/>
  <printOptions horizontalCentered="1" gridLines="1"/>
  <pageMargins left="0.75" right="0.75" top="1" bottom="1" header="0.5" footer="0.5"/>
  <pageSetup scale="58" fitToHeight="2" orientation="portrait" r:id="rId1"/>
  <headerFooter alignWithMargins="0">
    <oddFooter>&amp;R&amp;F
&amp;A
&amp;D</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48"/>
  <sheetViews>
    <sheetView workbookViewId="0">
      <pane ySplit="1" topLeftCell="A122" activePane="bottomLeft" state="frozen"/>
      <selection pane="bottomLeft" activeCell="A149" sqref="A149"/>
    </sheetView>
  </sheetViews>
  <sheetFormatPr defaultRowHeight="12.75" x14ac:dyDescent="0.2"/>
  <cols>
    <col min="1" max="1" width="12.7109375" style="7" customWidth="1"/>
    <col min="2" max="2" width="57.140625" customWidth="1"/>
    <col min="3" max="3" width="150.7109375" customWidth="1"/>
    <col min="4" max="4" width="12.7109375" style="7" customWidth="1"/>
    <col min="5" max="5" width="11" style="7" customWidth="1"/>
  </cols>
  <sheetData>
    <row r="1" spans="1:3" ht="15.75" x14ac:dyDescent="0.25">
      <c r="A1" s="23" t="s">
        <v>138</v>
      </c>
      <c r="B1" s="22" t="s">
        <v>139</v>
      </c>
      <c r="C1" s="22" t="s">
        <v>137</v>
      </c>
    </row>
    <row r="2" spans="1:3" x14ac:dyDescent="0.2">
      <c r="A2" s="7">
        <v>1</v>
      </c>
      <c r="B2" t="s">
        <v>140</v>
      </c>
      <c r="C2" t="s">
        <v>4</v>
      </c>
    </row>
    <row r="3" spans="1:3" x14ac:dyDescent="0.2">
      <c r="A3" s="18">
        <v>2</v>
      </c>
      <c r="B3" s="19" t="s">
        <v>141</v>
      </c>
      <c r="C3" s="19" t="s">
        <v>35</v>
      </c>
    </row>
    <row r="4" spans="1:3" x14ac:dyDescent="0.2">
      <c r="A4" s="18">
        <v>3</v>
      </c>
      <c r="B4" s="19" t="s">
        <v>104</v>
      </c>
      <c r="C4" s="19" t="s">
        <v>142</v>
      </c>
    </row>
    <row r="5" spans="1:3" x14ac:dyDescent="0.2">
      <c r="A5" s="18">
        <v>4</v>
      </c>
      <c r="B5" s="19" t="s">
        <v>37</v>
      </c>
      <c r="C5" s="19" t="s">
        <v>143</v>
      </c>
    </row>
    <row r="6" spans="1:3" x14ac:dyDescent="0.2">
      <c r="A6" s="18">
        <v>5</v>
      </c>
      <c r="B6" s="19" t="s">
        <v>40</v>
      </c>
      <c r="C6" s="19" t="s">
        <v>144</v>
      </c>
    </row>
    <row r="7" spans="1:3" x14ac:dyDescent="0.2">
      <c r="A7" s="18">
        <v>6</v>
      </c>
      <c r="B7" s="19" t="s">
        <v>43</v>
      </c>
      <c r="C7" s="19" t="s">
        <v>145</v>
      </c>
    </row>
    <row r="8" spans="1:3" x14ac:dyDescent="0.2">
      <c r="A8" s="18">
        <v>7</v>
      </c>
      <c r="B8" s="19" t="s">
        <v>147</v>
      </c>
      <c r="C8" s="20" t="s">
        <v>146</v>
      </c>
    </row>
    <row r="9" spans="1:3" x14ac:dyDescent="0.2">
      <c r="A9" s="18">
        <v>8</v>
      </c>
      <c r="B9" s="19" t="s">
        <v>46</v>
      </c>
      <c r="C9" s="19" t="s">
        <v>148</v>
      </c>
    </row>
    <row r="10" spans="1:3" x14ac:dyDescent="0.2">
      <c r="A10" s="18">
        <v>9</v>
      </c>
      <c r="B10" s="19" t="s">
        <v>48</v>
      </c>
      <c r="C10" s="19" t="s">
        <v>149</v>
      </c>
    </row>
    <row r="11" spans="1:3" x14ac:dyDescent="0.2">
      <c r="A11" s="18">
        <v>10</v>
      </c>
      <c r="B11" s="19" t="s">
        <v>49</v>
      </c>
      <c r="C11" s="19" t="s">
        <v>150</v>
      </c>
    </row>
    <row r="12" spans="1:3" x14ac:dyDescent="0.2">
      <c r="A12" s="18">
        <v>11</v>
      </c>
      <c r="B12" s="19" t="s">
        <v>50</v>
      </c>
      <c r="C12" s="19" t="s">
        <v>152</v>
      </c>
    </row>
    <row r="13" spans="1:3" x14ac:dyDescent="0.2">
      <c r="A13" s="18">
        <v>12</v>
      </c>
      <c r="B13" s="19" t="s">
        <v>54</v>
      </c>
      <c r="C13" s="19" t="s">
        <v>153</v>
      </c>
    </row>
    <row r="14" spans="1:3" x14ac:dyDescent="0.2">
      <c r="A14" s="18">
        <v>13</v>
      </c>
      <c r="B14" s="19" t="s">
        <v>58</v>
      </c>
      <c r="C14" s="19" t="s">
        <v>151</v>
      </c>
    </row>
    <row r="15" spans="1:3" x14ac:dyDescent="0.2">
      <c r="A15" s="18">
        <v>14</v>
      </c>
      <c r="B15" s="19" t="s">
        <v>94</v>
      </c>
      <c r="C15" s="20" t="s">
        <v>158</v>
      </c>
    </row>
    <row r="16" spans="1:3" x14ac:dyDescent="0.2">
      <c r="A16" s="18">
        <v>15</v>
      </c>
      <c r="B16" s="19" t="s">
        <v>95</v>
      </c>
      <c r="C16" s="19" t="s">
        <v>159</v>
      </c>
    </row>
    <row r="17" spans="1:3" x14ac:dyDescent="0.2">
      <c r="A17" s="18">
        <v>16</v>
      </c>
      <c r="B17" s="19" t="s">
        <v>98</v>
      </c>
      <c r="C17" s="19" t="s">
        <v>183</v>
      </c>
    </row>
    <row r="18" spans="1:3" x14ac:dyDescent="0.2">
      <c r="A18" s="18">
        <v>17</v>
      </c>
      <c r="B18" s="19" t="s">
        <v>186</v>
      </c>
      <c r="C18" s="19" t="s">
        <v>184</v>
      </c>
    </row>
    <row r="19" spans="1:3" x14ac:dyDescent="0.2">
      <c r="A19" s="18">
        <v>18</v>
      </c>
      <c r="B19" s="19" t="s">
        <v>187</v>
      </c>
      <c r="C19" s="19" t="s">
        <v>185</v>
      </c>
    </row>
    <row r="20" spans="1:3" x14ac:dyDescent="0.2">
      <c r="A20" s="18">
        <v>19</v>
      </c>
      <c r="B20" s="19" t="s">
        <v>182</v>
      </c>
      <c r="C20" s="19" t="s">
        <v>188</v>
      </c>
    </row>
    <row r="21" spans="1:3" x14ac:dyDescent="0.2">
      <c r="A21" s="18">
        <v>20</v>
      </c>
      <c r="B21" s="19" t="s">
        <v>99</v>
      </c>
      <c r="C21" s="19" t="s">
        <v>154</v>
      </c>
    </row>
    <row r="22" spans="1:3" x14ac:dyDescent="0.2">
      <c r="A22" s="18">
        <v>21</v>
      </c>
      <c r="B22" s="19" t="s">
        <v>103</v>
      </c>
      <c r="C22" s="19" t="s">
        <v>160</v>
      </c>
    </row>
    <row r="23" spans="1:3" x14ac:dyDescent="0.2">
      <c r="A23" s="18">
        <v>22</v>
      </c>
      <c r="B23" s="19" t="s">
        <v>162</v>
      </c>
      <c r="C23" s="20" t="s">
        <v>161</v>
      </c>
    </row>
    <row r="24" spans="1:3" x14ac:dyDescent="0.2">
      <c r="A24" s="18">
        <v>23</v>
      </c>
      <c r="B24" s="19" t="s">
        <v>167</v>
      </c>
      <c r="C24" s="19" t="s">
        <v>166</v>
      </c>
    </row>
    <row r="25" spans="1:3" x14ac:dyDescent="0.2">
      <c r="A25" s="18">
        <v>24</v>
      </c>
      <c r="B25" s="19" t="s">
        <v>169</v>
      </c>
      <c r="C25" s="19" t="s">
        <v>106</v>
      </c>
    </row>
    <row r="26" spans="1:3" x14ac:dyDescent="0.2">
      <c r="A26" s="18">
        <v>25</v>
      </c>
      <c r="B26" s="19" t="s">
        <v>107</v>
      </c>
      <c r="C26" s="19" t="s">
        <v>155</v>
      </c>
    </row>
    <row r="27" spans="1:3" x14ac:dyDescent="0.2">
      <c r="A27" s="18">
        <v>26</v>
      </c>
      <c r="B27" s="19" t="s">
        <v>170</v>
      </c>
      <c r="C27" s="19" t="s">
        <v>108</v>
      </c>
    </row>
    <row r="28" spans="1:3" x14ac:dyDescent="0.2">
      <c r="A28" s="18">
        <v>27</v>
      </c>
      <c r="B28" s="19" t="s">
        <v>109</v>
      </c>
      <c r="C28" s="19" t="s">
        <v>156</v>
      </c>
    </row>
    <row r="29" spans="1:3" x14ac:dyDescent="0.2">
      <c r="A29" s="18">
        <v>28</v>
      </c>
      <c r="B29" s="19" t="s">
        <v>171</v>
      </c>
      <c r="C29" s="19" t="s">
        <v>110</v>
      </c>
    </row>
    <row r="30" spans="1:3" x14ac:dyDescent="0.2">
      <c r="A30" s="18">
        <v>29</v>
      </c>
      <c r="B30" s="19" t="s">
        <v>198</v>
      </c>
      <c r="C30" s="20" t="s">
        <v>168</v>
      </c>
    </row>
    <row r="31" spans="1:3" x14ac:dyDescent="0.2">
      <c r="A31" s="18">
        <v>30</v>
      </c>
      <c r="B31" s="19" t="s">
        <v>114</v>
      </c>
      <c r="C31" s="19" t="s">
        <v>174</v>
      </c>
    </row>
    <row r="32" spans="1:3" x14ac:dyDescent="0.2">
      <c r="A32" s="18">
        <v>31</v>
      </c>
      <c r="B32" s="19" t="s">
        <v>141</v>
      </c>
      <c r="C32" s="19" t="s">
        <v>132</v>
      </c>
    </row>
    <row r="33" spans="1:3" x14ac:dyDescent="0.2">
      <c r="A33" s="18">
        <v>32</v>
      </c>
      <c r="B33" s="19" t="s">
        <v>172</v>
      </c>
      <c r="C33" s="19" t="s">
        <v>115</v>
      </c>
    </row>
    <row r="34" spans="1:3" x14ac:dyDescent="0.2">
      <c r="A34" s="18">
        <v>33</v>
      </c>
      <c r="B34" s="19" t="s">
        <v>117</v>
      </c>
      <c r="C34" s="19" t="s">
        <v>177</v>
      </c>
    </row>
    <row r="35" spans="1:3" x14ac:dyDescent="0.2">
      <c r="A35" s="18">
        <v>34</v>
      </c>
      <c r="B35" s="19" t="s">
        <v>118</v>
      </c>
      <c r="C35" s="19" t="s">
        <v>157</v>
      </c>
    </row>
    <row r="36" spans="1:3" x14ac:dyDescent="0.2">
      <c r="A36" s="18">
        <v>35</v>
      </c>
      <c r="B36" s="19" t="s">
        <v>187</v>
      </c>
      <c r="C36" s="20" t="s">
        <v>180</v>
      </c>
    </row>
    <row r="37" spans="1:3" x14ac:dyDescent="0.2">
      <c r="A37" s="18">
        <v>36</v>
      </c>
      <c r="B37" s="19" t="s">
        <v>187</v>
      </c>
      <c r="C37" s="19" t="s">
        <v>179</v>
      </c>
    </row>
    <row r="38" spans="1:3" x14ac:dyDescent="0.2">
      <c r="A38" s="18">
        <v>37</v>
      </c>
      <c r="B38" s="19" t="s">
        <v>173</v>
      </c>
      <c r="C38" s="19" t="s">
        <v>191</v>
      </c>
    </row>
    <row r="39" spans="1:3" x14ac:dyDescent="0.2">
      <c r="A39" s="18">
        <v>38</v>
      </c>
      <c r="B39" s="19" t="s">
        <v>121</v>
      </c>
      <c r="C39" s="19" t="s">
        <v>164</v>
      </c>
    </row>
    <row r="40" spans="1:3" x14ac:dyDescent="0.2">
      <c r="A40" s="18">
        <v>39</v>
      </c>
      <c r="B40" s="19" t="s">
        <v>176</v>
      </c>
      <c r="C40" s="19" t="s">
        <v>175</v>
      </c>
    </row>
    <row r="41" spans="1:3" x14ac:dyDescent="0.2">
      <c r="A41" s="18">
        <v>40</v>
      </c>
      <c r="B41" s="19" t="s">
        <v>189</v>
      </c>
      <c r="C41" s="19" t="s">
        <v>124</v>
      </c>
    </row>
    <row r="42" spans="1:3" x14ac:dyDescent="0.2">
      <c r="A42" s="18">
        <v>41</v>
      </c>
      <c r="B42" s="19" t="s">
        <v>190</v>
      </c>
      <c r="C42" s="19" t="s">
        <v>125</v>
      </c>
    </row>
    <row r="43" spans="1:3" x14ac:dyDescent="0.2">
      <c r="A43" s="18">
        <v>42</v>
      </c>
      <c r="B43" s="19" t="s">
        <v>178</v>
      </c>
      <c r="C43" s="19" t="s">
        <v>181</v>
      </c>
    </row>
    <row r="44" spans="1:3" x14ac:dyDescent="0.2">
      <c r="A44" s="18">
        <v>43</v>
      </c>
      <c r="B44" s="19" t="s">
        <v>126</v>
      </c>
      <c r="C44" s="19" t="s">
        <v>163</v>
      </c>
    </row>
    <row r="45" spans="1:3" x14ac:dyDescent="0.2">
      <c r="A45" s="18">
        <v>44</v>
      </c>
      <c r="B45" s="19" t="s">
        <v>192</v>
      </c>
      <c r="C45" s="19" t="s">
        <v>127</v>
      </c>
    </row>
    <row r="46" spans="1:3" x14ac:dyDescent="0.2">
      <c r="A46" s="18">
        <v>45</v>
      </c>
      <c r="B46" s="19" t="s">
        <v>130</v>
      </c>
      <c r="C46" s="19" t="s">
        <v>165</v>
      </c>
    </row>
    <row r="47" spans="1:3" x14ac:dyDescent="0.2">
      <c r="A47" s="18">
        <v>46</v>
      </c>
      <c r="B47" s="19" t="s">
        <v>193</v>
      </c>
      <c r="C47" s="19" t="s">
        <v>135</v>
      </c>
    </row>
    <row r="48" spans="1:3" x14ac:dyDescent="0.2">
      <c r="A48" s="7">
        <v>47</v>
      </c>
      <c r="B48" t="s">
        <v>196</v>
      </c>
      <c r="C48" t="s">
        <v>195</v>
      </c>
    </row>
    <row r="49" spans="1:3" x14ac:dyDescent="0.2">
      <c r="A49" s="7">
        <v>48</v>
      </c>
      <c r="B49" t="s">
        <v>201</v>
      </c>
      <c r="C49" t="s">
        <v>199</v>
      </c>
    </row>
    <row r="50" spans="1:3" x14ac:dyDescent="0.2">
      <c r="A50" s="7">
        <v>49</v>
      </c>
      <c r="B50" s="4" t="s">
        <v>207</v>
      </c>
      <c r="C50" s="14" t="s">
        <v>206</v>
      </c>
    </row>
    <row r="51" spans="1:3" x14ac:dyDescent="0.2">
      <c r="A51" s="7">
        <v>50</v>
      </c>
      <c r="B51" t="s">
        <v>204</v>
      </c>
      <c r="C51" t="s">
        <v>203</v>
      </c>
    </row>
    <row r="52" spans="1:3" x14ac:dyDescent="0.2">
      <c r="A52" s="7">
        <v>51</v>
      </c>
      <c r="B52" t="s">
        <v>209</v>
      </c>
      <c r="C52" t="s">
        <v>208</v>
      </c>
    </row>
    <row r="53" spans="1:3" x14ac:dyDescent="0.2">
      <c r="A53" s="7">
        <v>52</v>
      </c>
      <c r="B53" t="s">
        <v>212</v>
      </c>
      <c r="C53" s="19" t="s">
        <v>211</v>
      </c>
    </row>
    <row r="54" spans="1:3" x14ac:dyDescent="0.2">
      <c r="A54" s="7">
        <v>53</v>
      </c>
      <c r="B54" t="s">
        <v>214</v>
      </c>
      <c r="C54" s="19" t="s">
        <v>215</v>
      </c>
    </row>
    <row r="55" spans="1:3" x14ac:dyDescent="0.2">
      <c r="A55" s="7">
        <v>54</v>
      </c>
      <c r="B55" t="s">
        <v>217</v>
      </c>
      <c r="C55" t="s">
        <v>216</v>
      </c>
    </row>
    <row r="56" spans="1:3" x14ac:dyDescent="0.2">
      <c r="A56" s="7">
        <v>55</v>
      </c>
      <c r="B56" t="s">
        <v>220</v>
      </c>
      <c r="C56" s="14" t="s">
        <v>219</v>
      </c>
    </row>
    <row r="57" spans="1:3" x14ac:dyDescent="0.2">
      <c r="A57" s="7">
        <v>56</v>
      </c>
      <c r="B57" t="s">
        <v>222</v>
      </c>
      <c r="C57" s="14" t="s">
        <v>221</v>
      </c>
    </row>
    <row r="58" spans="1:3" x14ac:dyDescent="0.2">
      <c r="A58" s="7">
        <v>57</v>
      </c>
      <c r="B58" t="s">
        <v>225</v>
      </c>
      <c r="C58" s="14" t="s">
        <v>224</v>
      </c>
    </row>
    <row r="59" spans="1:3" x14ac:dyDescent="0.2">
      <c r="A59" s="7">
        <v>58</v>
      </c>
      <c r="B59" s="40" t="s">
        <v>228</v>
      </c>
      <c r="C59" t="s">
        <v>229</v>
      </c>
    </row>
    <row r="60" spans="1:3" x14ac:dyDescent="0.2">
      <c r="A60" s="7">
        <v>59</v>
      </c>
      <c r="B60" s="40" t="s">
        <v>228</v>
      </c>
      <c r="C60" t="s">
        <v>231</v>
      </c>
    </row>
    <row r="61" spans="1:3" x14ac:dyDescent="0.2">
      <c r="A61" s="7">
        <v>60</v>
      </c>
      <c r="B61" s="40" t="s">
        <v>228</v>
      </c>
      <c r="C61" t="s">
        <v>234</v>
      </c>
    </row>
    <row r="62" spans="1:3" x14ac:dyDescent="0.2">
      <c r="A62" s="7">
        <v>61</v>
      </c>
      <c r="B62" t="s">
        <v>121</v>
      </c>
      <c r="C62" t="s">
        <v>235</v>
      </c>
    </row>
    <row r="63" spans="1:3" x14ac:dyDescent="0.2">
      <c r="A63" s="7">
        <v>62</v>
      </c>
      <c r="B63" s="4" t="s">
        <v>237</v>
      </c>
      <c r="C63" t="s">
        <v>236</v>
      </c>
    </row>
    <row r="64" spans="1:3" x14ac:dyDescent="0.2">
      <c r="A64" s="7">
        <v>63</v>
      </c>
      <c r="B64" s="4" t="s">
        <v>241</v>
      </c>
      <c r="C64" t="s">
        <v>240</v>
      </c>
    </row>
    <row r="65" spans="1:3" x14ac:dyDescent="0.2">
      <c r="A65" s="7">
        <v>64</v>
      </c>
      <c r="B65" s="4" t="s">
        <v>242</v>
      </c>
      <c r="C65" t="s">
        <v>243</v>
      </c>
    </row>
    <row r="66" spans="1:3" x14ac:dyDescent="0.2">
      <c r="A66" s="7">
        <v>65</v>
      </c>
      <c r="B66" s="4" t="s">
        <v>248</v>
      </c>
      <c r="C66" t="s">
        <v>247</v>
      </c>
    </row>
    <row r="67" spans="1:3" ht="15" x14ac:dyDescent="0.25">
      <c r="A67" s="7">
        <v>66</v>
      </c>
      <c r="B67" s="4" t="s">
        <v>250</v>
      </c>
      <c r="C67" s="41" t="s">
        <v>249</v>
      </c>
    </row>
    <row r="68" spans="1:3" x14ac:dyDescent="0.2">
      <c r="A68" s="7">
        <v>67</v>
      </c>
      <c r="B68" s="4" t="s">
        <v>252</v>
      </c>
      <c r="C68" t="s">
        <v>251</v>
      </c>
    </row>
    <row r="69" spans="1:3" x14ac:dyDescent="0.2">
      <c r="A69" s="7">
        <v>68</v>
      </c>
      <c r="B69" s="4" t="s">
        <v>256</v>
      </c>
      <c r="C69" s="14" t="s">
        <v>255</v>
      </c>
    </row>
    <row r="70" spans="1:3" x14ac:dyDescent="0.2">
      <c r="A70" s="7">
        <v>69</v>
      </c>
      <c r="B70" s="4" t="s">
        <v>258</v>
      </c>
      <c r="C70" t="s">
        <v>257</v>
      </c>
    </row>
    <row r="71" spans="1:3" x14ac:dyDescent="0.2">
      <c r="A71" s="7">
        <v>70</v>
      </c>
      <c r="B71" s="4" t="s">
        <v>262</v>
      </c>
      <c r="C71" t="s">
        <v>263</v>
      </c>
    </row>
    <row r="72" spans="1:3" x14ac:dyDescent="0.2">
      <c r="A72" s="7">
        <v>71</v>
      </c>
      <c r="B72" s="4" t="s">
        <v>267</v>
      </c>
      <c r="C72" t="s">
        <v>266</v>
      </c>
    </row>
    <row r="73" spans="1:3" x14ac:dyDescent="0.2">
      <c r="A73" s="7">
        <v>72</v>
      </c>
      <c r="B73" s="4" t="s">
        <v>250</v>
      </c>
      <c r="C73" s="14" t="s">
        <v>269</v>
      </c>
    </row>
    <row r="74" spans="1:3" x14ac:dyDescent="0.2">
      <c r="A74" s="7">
        <v>73</v>
      </c>
      <c r="B74" s="4" t="s">
        <v>271</v>
      </c>
      <c r="C74" s="14" t="s">
        <v>270</v>
      </c>
    </row>
    <row r="75" spans="1:3" x14ac:dyDescent="0.2">
      <c r="A75" s="7">
        <v>74</v>
      </c>
      <c r="B75" s="4" t="s">
        <v>272</v>
      </c>
      <c r="C75" t="s">
        <v>273</v>
      </c>
    </row>
    <row r="76" spans="1:3" x14ac:dyDescent="0.2">
      <c r="A76" s="7">
        <v>75</v>
      </c>
      <c r="B76" s="4" t="s">
        <v>274</v>
      </c>
      <c r="C76" s="14" t="s">
        <v>275</v>
      </c>
    </row>
    <row r="77" spans="1:3" x14ac:dyDescent="0.2">
      <c r="A77" s="7">
        <v>76</v>
      </c>
      <c r="B77" s="4" t="s">
        <v>278</v>
      </c>
      <c r="C77" t="s">
        <v>277</v>
      </c>
    </row>
    <row r="78" spans="1:3" x14ac:dyDescent="0.2">
      <c r="A78" s="7">
        <v>77</v>
      </c>
      <c r="B78" s="4" t="s">
        <v>280</v>
      </c>
      <c r="C78" t="s">
        <v>281</v>
      </c>
    </row>
    <row r="79" spans="1:3" x14ac:dyDescent="0.2">
      <c r="A79" s="7">
        <v>78</v>
      </c>
      <c r="B79" s="4" t="s">
        <v>283</v>
      </c>
      <c r="C79" s="14" t="s">
        <v>282</v>
      </c>
    </row>
    <row r="80" spans="1:3" x14ac:dyDescent="0.2">
      <c r="A80" s="7">
        <v>79</v>
      </c>
      <c r="B80" s="4" t="s">
        <v>285</v>
      </c>
      <c r="C80" t="s">
        <v>286</v>
      </c>
    </row>
    <row r="81" spans="1:5" x14ac:dyDescent="0.2">
      <c r="A81" s="7">
        <v>80</v>
      </c>
      <c r="B81" s="4" t="s">
        <v>288</v>
      </c>
    </row>
    <row r="82" spans="1:5" x14ac:dyDescent="0.2">
      <c r="A82" s="7">
        <v>81</v>
      </c>
      <c r="B82" s="4" t="s">
        <v>289</v>
      </c>
    </row>
    <row r="83" spans="1:5" x14ac:dyDescent="0.2">
      <c r="A83" s="7">
        <v>82</v>
      </c>
      <c r="B83" s="4" t="s">
        <v>291</v>
      </c>
    </row>
    <row r="84" spans="1:5" x14ac:dyDescent="0.2">
      <c r="A84" s="7">
        <v>83</v>
      </c>
      <c r="B84" s="4" t="s">
        <v>297</v>
      </c>
    </row>
    <row r="85" spans="1:5" x14ac:dyDescent="0.2">
      <c r="A85" s="7">
        <v>84</v>
      </c>
      <c r="B85" s="45" t="s">
        <v>309</v>
      </c>
      <c r="C85" s="14" t="s">
        <v>300</v>
      </c>
    </row>
    <row r="86" spans="1:5" x14ac:dyDescent="0.2">
      <c r="A86" s="7">
        <v>85</v>
      </c>
      <c r="B86" s="45" t="s">
        <v>310</v>
      </c>
      <c r="C86" t="s">
        <v>311</v>
      </c>
    </row>
    <row r="87" spans="1:5" x14ac:dyDescent="0.2">
      <c r="A87" s="7">
        <v>86</v>
      </c>
      <c r="B87" s="45" t="s">
        <v>314</v>
      </c>
      <c r="C87" t="s">
        <v>315</v>
      </c>
    </row>
    <row r="88" spans="1:5" x14ac:dyDescent="0.2">
      <c r="A88" s="7">
        <v>87</v>
      </c>
      <c r="B88" s="45" t="s">
        <v>317</v>
      </c>
      <c r="C88" s="14" t="s">
        <v>316</v>
      </c>
    </row>
    <row r="89" spans="1:5" x14ac:dyDescent="0.2">
      <c r="A89" s="7">
        <v>88</v>
      </c>
      <c r="B89" s="46" t="s">
        <v>320</v>
      </c>
      <c r="C89" t="s">
        <v>321</v>
      </c>
    </row>
    <row r="90" spans="1:5" x14ac:dyDescent="0.2">
      <c r="A90" s="7">
        <v>89</v>
      </c>
      <c r="B90" s="46" t="s">
        <v>324</v>
      </c>
      <c r="C90" t="s">
        <v>323</v>
      </c>
    </row>
    <row r="91" spans="1:5" x14ac:dyDescent="0.2">
      <c r="A91" s="7">
        <v>90</v>
      </c>
      <c r="B91" s="46" t="s">
        <v>326</v>
      </c>
      <c r="C91" t="s">
        <v>325</v>
      </c>
    </row>
    <row r="92" spans="1:5" s="19" customFormat="1" x14ac:dyDescent="0.2">
      <c r="A92" s="18">
        <v>91</v>
      </c>
      <c r="B92" s="46" t="s">
        <v>329</v>
      </c>
      <c r="C92" s="20" t="s">
        <v>332</v>
      </c>
      <c r="D92" s="18"/>
      <c r="E92" s="18"/>
    </row>
    <row r="93" spans="1:5" s="19" customFormat="1" x14ac:dyDescent="0.2">
      <c r="A93" s="18">
        <v>92</v>
      </c>
      <c r="B93" s="46" t="s">
        <v>330</v>
      </c>
      <c r="C93" s="20" t="s">
        <v>331</v>
      </c>
      <c r="D93" s="18"/>
      <c r="E93" s="18"/>
    </row>
    <row r="94" spans="1:5" s="19" customFormat="1" x14ac:dyDescent="0.2">
      <c r="A94" s="18">
        <v>93</v>
      </c>
      <c r="B94" s="46" t="s">
        <v>333</v>
      </c>
      <c r="C94" s="20" t="s">
        <v>334</v>
      </c>
      <c r="D94" s="18"/>
      <c r="E94" s="18"/>
    </row>
    <row r="95" spans="1:5" s="19" customFormat="1" x14ac:dyDescent="0.2">
      <c r="A95" s="18">
        <v>94</v>
      </c>
      <c r="B95" s="46" t="s">
        <v>336</v>
      </c>
      <c r="C95" s="19" t="s">
        <v>335</v>
      </c>
      <c r="D95" s="18"/>
      <c r="E95" s="18"/>
    </row>
    <row r="96" spans="1:5" s="19" customFormat="1" x14ac:dyDescent="0.2">
      <c r="A96" s="18">
        <v>95</v>
      </c>
      <c r="B96" s="46" t="s">
        <v>339</v>
      </c>
      <c r="C96" s="19" t="s">
        <v>338</v>
      </c>
      <c r="D96" s="18"/>
      <c r="E96" s="18"/>
    </row>
    <row r="97" spans="1:3" x14ac:dyDescent="0.2">
      <c r="A97" s="7">
        <v>96</v>
      </c>
      <c r="B97" s="46" t="s">
        <v>340</v>
      </c>
      <c r="C97" t="s">
        <v>341</v>
      </c>
    </row>
    <row r="98" spans="1:3" x14ac:dyDescent="0.2">
      <c r="A98" s="7">
        <v>97</v>
      </c>
      <c r="B98" s="46" t="s">
        <v>343</v>
      </c>
      <c r="C98" s="4" t="s">
        <v>344</v>
      </c>
    </row>
    <row r="99" spans="1:3" x14ac:dyDescent="0.2">
      <c r="A99" s="7">
        <v>98</v>
      </c>
      <c r="B99" s="46" t="s">
        <v>345</v>
      </c>
      <c r="C99" s="4" t="s">
        <v>346</v>
      </c>
    </row>
    <row r="100" spans="1:3" x14ac:dyDescent="0.2">
      <c r="A100" s="7">
        <v>99</v>
      </c>
      <c r="B100" s="46" t="s">
        <v>348</v>
      </c>
      <c r="C100" s="4" t="s">
        <v>349</v>
      </c>
    </row>
    <row r="101" spans="1:3" x14ac:dyDescent="0.2">
      <c r="A101" s="7">
        <v>100</v>
      </c>
      <c r="B101" s="46" t="s">
        <v>350</v>
      </c>
      <c r="C101" s="4" t="s">
        <v>351</v>
      </c>
    </row>
    <row r="102" spans="1:3" x14ac:dyDescent="0.2">
      <c r="A102" s="7">
        <v>101</v>
      </c>
      <c r="B102" s="46" t="s">
        <v>363</v>
      </c>
      <c r="C102" s="14" t="s">
        <v>361</v>
      </c>
    </row>
    <row r="103" spans="1:3" x14ac:dyDescent="0.2">
      <c r="A103" s="7">
        <v>102</v>
      </c>
      <c r="B103" s="46" t="s">
        <v>363</v>
      </c>
      <c r="C103" s="14" t="s">
        <v>362</v>
      </c>
    </row>
    <row r="104" spans="1:3" x14ac:dyDescent="0.2">
      <c r="A104" s="7">
        <v>103</v>
      </c>
      <c r="B104" s="46" t="s">
        <v>365</v>
      </c>
      <c r="C104" s="14" t="s">
        <v>366</v>
      </c>
    </row>
    <row r="105" spans="1:3" x14ac:dyDescent="0.2">
      <c r="A105" s="7">
        <v>104</v>
      </c>
      <c r="B105" s="46" t="s">
        <v>367</v>
      </c>
      <c r="C105" s="14" t="s">
        <v>368</v>
      </c>
    </row>
    <row r="106" spans="1:3" x14ac:dyDescent="0.2">
      <c r="A106" s="7">
        <v>105</v>
      </c>
      <c r="B106" s="46" t="s">
        <v>237</v>
      </c>
      <c r="C106" s="14" t="s">
        <v>369</v>
      </c>
    </row>
    <row r="107" spans="1:3" x14ac:dyDescent="0.2">
      <c r="A107" s="7">
        <v>106</v>
      </c>
      <c r="B107" s="46" t="s">
        <v>371</v>
      </c>
    </row>
    <row r="108" spans="1:3" x14ac:dyDescent="0.2">
      <c r="A108" s="7">
        <v>107</v>
      </c>
      <c r="B108" s="46" t="s">
        <v>373</v>
      </c>
      <c r="C108" t="s">
        <v>372</v>
      </c>
    </row>
    <row r="109" spans="1:3" x14ac:dyDescent="0.2">
      <c r="A109" s="7">
        <v>108</v>
      </c>
      <c r="B109" s="46" t="s">
        <v>376</v>
      </c>
      <c r="C109" t="s">
        <v>377</v>
      </c>
    </row>
    <row r="110" spans="1:3" x14ac:dyDescent="0.2">
      <c r="A110" s="7">
        <v>109</v>
      </c>
      <c r="B110" s="46" t="s">
        <v>381</v>
      </c>
      <c r="C110" t="s">
        <v>380</v>
      </c>
    </row>
    <row r="111" spans="1:3" x14ac:dyDescent="0.2">
      <c r="A111" s="7">
        <v>110</v>
      </c>
      <c r="B111" s="46" t="s">
        <v>392</v>
      </c>
      <c r="C111" t="s">
        <v>391</v>
      </c>
    </row>
    <row r="112" spans="1:3" x14ac:dyDescent="0.2">
      <c r="A112" s="7">
        <v>111</v>
      </c>
      <c r="B112" s="46" t="s">
        <v>397</v>
      </c>
      <c r="C112" t="s">
        <v>396</v>
      </c>
    </row>
    <row r="113" spans="1:3" x14ac:dyDescent="0.2">
      <c r="A113" s="7">
        <v>112</v>
      </c>
      <c r="B113" s="46" t="s">
        <v>237</v>
      </c>
      <c r="C113" t="s">
        <v>401</v>
      </c>
    </row>
    <row r="114" spans="1:3" x14ac:dyDescent="0.2">
      <c r="A114" s="7">
        <v>113</v>
      </c>
      <c r="B114" s="46" t="s">
        <v>407</v>
      </c>
      <c r="C114" s="14" t="s">
        <v>406</v>
      </c>
    </row>
    <row r="115" spans="1:3" x14ac:dyDescent="0.2">
      <c r="A115" s="7">
        <v>114</v>
      </c>
      <c r="B115" s="46" t="s">
        <v>408</v>
      </c>
      <c r="C115" t="s">
        <v>409</v>
      </c>
    </row>
    <row r="116" spans="1:3" x14ac:dyDescent="0.2">
      <c r="A116" s="7">
        <v>115</v>
      </c>
      <c r="B116" s="46" t="s">
        <v>413</v>
      </c>
      <c r="C116" t="s">
        <v>414</v>
      </c>
    </row>
    <row r="117" spans="1:3" x14ac:dyDescent="0.2">
      <c r="A117" s="7">
        <v>116</v>
      </c>
      <c r="B117" s="46" t="s">
        <v>415</v>
      </c>
      <c r="C117" t="s">
        <v>416</v>
      </c>
    </row>
    <row r="118" spans="1:3" x14ac:dyDescent="0.2">
      <c r="A118" s="7">
        <v>117</v>
      </c>
      <c r="B118" s="46" t="s">
        <v>186</v>
      </c>
      <c r="C118" t="s">
        <v>427</v>
      </c>
    </row>
    <row r="119" spans="1:3" x14ac:dyDescent="0.2">
      <c r="A119" s="7">
        <v>118</v>
      </c>
      <c r="B119" s="46" t="s">
        <v>436</v>
      </c>
      <c r="C119" t="s">
        <v>435</v>
      </c>
    </row>
    <row r="120" spans="1:3" x14ac:dyDescent="0.2">
      <c r="A120" s="7">
        <v>119</v>
      </c>
      <c r="B120" s="46" t="s">
        <v>438</v>
      </c>
    </row>
    <row r="121" spans="1:3" x14ac:dyDescent="0.2">
      <c r="A121" s="7">
        <v>120</v>
      </c>
      <c r="B121" s="46" t="s">
        <v>441</v>
      </c>
    </row>
    <row r="122" spans="1:3" x14ac:dyDescent="0.2">
      <c r="A122" s="7">
        <v>121</v>
      </c>
      <c r="B122" s="46" t="s">
        <v>444</v>
      </c>
      <c r="C122" s="20" t="s">
        <v>445</v>
      </c>
    </row>
    <row r="123" spans="1:3" x14ac:dyDescent="0.2">
      <c r="A123" s="7">
        <v>122</v>
      </c>
      <c r="B123" s="46" t="s">
        <v>448</v>
      </c>
      <c r="C123" s="14" t="s">
        <v>447</v>
      </c>
    </row>
    <row r="124" spans="1:3" x14ac:dyDescent="0.2">
      <c r="A124" s="7">
        <v>123</v>
      </c>
      <c r="B124" s="46" t="s">
        <v>452</v>
      </c>
      <c r="C124" t="s">
        <v>451</v>
      </c>
    </row>
    <row r="125" spans="1:3" x14ac:dyDescent="0.2">
      <c r="A125" s="7">
        <v>124</v>
      </c>
      <c r="B125" s="46" t="s">
        <v>456</v>
      </c>
      <c r="C125" t="s">
        <v>457</v>
      </c>
    </row>
    <row r="126" spans="1:3" x14ac:dyDescent="0.2">
      <c r="A126" s="7">
        <v>125</v>
      </c>
      <c r="B126" s="46" t="s">
        <v>474</v>
      </c>
      <c r="C126" t="s">
        <v>475</v>
      </c>
    </row>
    <row r="127" spans="1:3" x14ac:dyDescent="0.2">
      <c r="A127" s="7">
        <v>126</v>
      </c>
      <c r="B127" s="46" t="s">
        <v>477</v>
      </c>
      <c r="C127" t="s">
        <v>476</v>
      </c>
    </row>
    <row r="128" spans="1:3" x14ac:dyDescent="0.2">
      <c r="A128" s="7">
        <v>127</v>
      </c>
      <c r="B128" s="46" t="s">
        <v>479</v>
      </c>
      <c r="C128" t="s">
        <v>480</v>
      </c>
    </row>
    <row r="129" spans="1:3" x14ac:dyDescent="0.2">
      <c r="A129" s="7">
        <v>128</v>
      </c>
      <c r="B129" s="46" t="s">
        <v>482</v>
      </c>
      <c r="C129" t="s">
        <v>483</v>
      </c>
    </row>
    <row r="130" spans="1:3" x14ac:dyDescent="0.2">
      <c r="A130" s="7">
        <v>129</v>
      </c>
      <c r="B130" s="46" t="s">
        <v>488</v>
      </c>
      <c r="C130" t="s">
        <v>487</v>
      </c>
    </row>
    <row r="131" spans="1:3" x14ac:dyDescent="0.2">
      <c r="A131" s="7">
        <v>130</v>
      </c>
      <c r="B131" s="46" t="s">
        <v>171</v>
      </c>
      <c r="C131" t="s">
        <v>110</v>
      </c>
    </row>
    <row r="132" spans="1:3" x14ac:dyDescent="0.2">
      <c r="A132" s="7">
        <v>131</v>
      </c>
      <c r="B132" s="46" t="s">
        <v>493</v>
      </c>
      <c r="C132" t="s">
        <v>494</v>
      </c>
    </row>
    <row r="133" spans="1:3" x14ac:dyDescent="0.2">
      <c r="A133" s="7">
        <v>132</v>
      </c>
      <c r="B133" s="46" t="s">
        <v>503</v>
      </c>
      <c r="C133" t="s">
        <v>504</v>
      </c>
    </row>
    <row r="134" spans="1:3" x14ac:dyDescent="0.2">
      <c r="A134" s="7">
        <v>133</v>
      </c>
      <c r="B134" s="46" t="s">
        <v>510</v>
      </c>
      <c r="C134" t="s">
        <v>509</v>
      </c>
    </row>
    <row r="135" spans="1:3" x14ac:dyDescent="0.2">
      <c r="A135" s="7">
        <v>134</v>
      </c>
      <c r="B135" s="46" t="s">
        <v>514</v>
      </c>
      <c r="C135" t="s">
        <v>515</v>
      </c>
    </row>
    <row r="136" spans="1:3" x14ac:dyDescent="0.2">
      <c r="A136" s="7">
        <v>135</v>
      </c>
      <c r="B136" s="46" t="s">
        <v>348</v>
      </c>
      <c r="C136" t="s">
        <v>522</v>
      </c>
    </row>
    <row r="137" spans="1:3" x14ac:dyDescent="0.2">
      <c r="A137" s="7">
        <v>136</v>
      </c>
      <c r="B137" s="46" t="s">
        <v>525</v>
      </c>
      <c r="C137" t="s">
        <v>526</v>
      </c>
    </row>
    <row r="138" spans="1:3" x14ac:dyDescent="0.2">
      <c r="A138" s="7">
        <v>137</v>
      </c>
      <c r="B138" s="46" t="s">
        <v>26</v>
      </c>
      <c r="C138" t="s">
        <v>527</v>
      </c>
    </row>
    <row r="139" spans="1:3" x14ac:dyDescent="0.2">
      <c r="A139" s="7">
        <v>138</v>
      </c>
      <c r="B139" s="46" t="s">
        <v>538</v>
      </c>
      <c r="C139" t="s">
        <v>539</v>
      </c>
    </row>
    <row r="140" spans="1:3" x14ac:dyDescent="0.2">
      <c r="A140" s="7">
        <v>139</v>
      </c>
      <c r="B140" s="46" t="s">
        <v>542</v>
      </c>
      <c r="C140" t="s">
        <v>543</v>
      </c>
    </row>
    <row r="141" spans="1:3" x14ac:dyDescent="0.2">
      <c r="A141" s="7">
        <v>140</v>
      </c>
      <c r="B141" s="46" t="s">
        <v>552</v>
      </c>
      <c r="C141" t="s">
        <v>551</v>
      </c>
    </row>
    <row r="142" spans="1:3" x14ac:dyDescent="0.2">
      <c r="A142" s="7">
        <v>141</v>
      </c>
      <c r="B142" s="46" t="s">
        <v>568</v>
      </c>
      <c r="C142" t="s">
        <v>569</v>
      </c>
    </row>
    <row r="143" spans="1:3" x14ac:dyDescent="0.2">
      <c r="A143" s="7">
        <v>142</v>
      </c>
      <c r="B143" s="46" t="s">
        <v>571</v>
      </c>
      <c r="C143" t="s">
        <v>572</v>
      </c>
    </row>
    <row r="144" spans="1:3" x14ac:dyDescent="0.2">
      <c r="A144" s="7">
        <v>143</v>
      </c>
      <c r="B144" s="46" t="s">
        <v>577</v>
      </c>
      <c r="C144" t="s">
        <v>576</v>
      </c>
    </row>
    <row r="145" spans="1:3" x14ac:dyDescent="0.2">
      <c r="A145" s="18">
        <v>144</v>
      </c>
      <c r="B145" s="46" t="s">
        <v>415</v>
      </c>
      <c r="C145" s="19" t="s">
        <v>416</v>
      </c>
    </row>
    <row r="146" spans="1:3" x14ac:dyDescent="0.2">
      <c r="A146" s="7">
        <v>145</v>
      </c>
      <c r="B146" s="46" t="s">
        <v>582</v>
      </c>
    </row>
    <row r="147" spans="1:3" x14ac:dyDescent="0.2">
      <c r="A147" s="7">
        <v>146</v>
      </c>
      <c r="B147" s="46" t="s">
        <v>584</v>
      </c>
      <c r="C147" t="s">
        <v>585</v>
      </c>
    </row>
    <row r="148" spans="1:3" x14ac:dyDescent="0.2">
      <c r="A148" s="7">
        <v>147</v>
      </c>
      <c r="B148" s="46" t="s">
        <v>590</v>
      </c>
      <c r="C148" t="s">
        <v>589</v>
      </c>
    </row>
  </sheetData>
  <phoneticPr fontId="3" type="noConversion"/>
  <hyperlinks>
    <hyperlink ref="C2" r:id="rId1"/>
    <hyperlink ref="C3" r:id="rId2"/>
    <hyperlink ref="C32" r:id="rId3"/>
    <hyperlink ref="C33" r:id="rId4"/>
    <hyperlink ref="C41" r:id="rId5"/>
    <hyperlink ref="C42" r:id="rId6"/>
    <hyperlink ref="C45" r:id="rId7"/>
    <hyperlink ref="C29" r:id="rId8"/>
    <hyperlink ref="C27" r:id="rId9"/>
    <hyperlink ref="C25" r:id="rId10"/>
    <hyperlink ref="C17" r:id="rId11"/>
    <hyperlink ref="C47" r:id="rId12"/>
    <hyperlink ref="C51" r:id="rId13"/>
    <hyperlink ref="C34" r:id="rId14"/>
    <hyperlink ref="C46" r:id="rId15"/>
    <hyperlink ref="C20" r:id="rId16"/>
    <hyperlink ref="C56" r:id="rId17"/>
    <hyperlink ref="C57" r:id="rId18"/>
    <hyperlink ref="C58" r:id="rId19"/>
    <hyperlink ref="C69" r:id="rId20"/>
    <hyperlink ref="C73" r:id="rId21"/>
    <hyperlink ref="C74" r:id="rId22"/>
    <hyperlink ref="C76" r:id="rId23"/>
    <hyperlink ref="C79" r:id="rId24"/>
    <hyperlink ref="C92" r:id="rId25"/>
    <hyperlink ref="C93" r:id="rId26"/>
    <hyperlink ref="C30" r:id="rId27"/>
    <hyperlink ref="C94" r:id="rId28"/>
    <hyperlink ref="C23" r:id="rId29"/>
    <hyperlink ref="C15" r:id="rId30"/>
    <hyperlink ref="C85" r:id="rId31"/>
    <hyperlink ref="C122" r:id="rId32"/>
    <hyperlink ref="C123" r:id="rId33"/>
    <hyperlink ref="C50" r:id="rId34"/>
    <hyperlink ref="C114" r:id="rId35"/>
    <hyperlink ref="C36" r:id="rId36"/>
    <hyperlink ref="C103" r:id="rId37"/>
    <hyperlink ref="C102" r:id="rId38"/>
    <hyperlink ref="C106" r:id="rId39"/>
    <hyperlink ref="C105" r:id="rId40"/>
    <hyperlink ref="C104" r:id="rId41"/>
    <hyperlink ref="C8" r:id="rId42"/>
    <hyperlink ref="C88" r:id="rId43"/>
  </hyperlinks>
  <printOptions horizontalCentered="1" gridLines="1"/>
  <pageMargins left="0.75" right="0.75" top="1" bottom="1" header="0.5" footer="0.5"/>
  <pageSetup scale="56" orientation="landscape" r:id="rId44"/>
  <headerFooter alignWithMargins="0">
    <oddFooter>&amp;R&amp;F
&amp;A</oddFooter>
  </headerFooter>
  <legacyDrawing r:id="rId4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Plants</vt:lpstr>
      <vt:lpstr>References</vt:lpstr>
      <vt:lpstr>Plants!Print_Area</vt:lpstr>
      <vt:lpstr>References!Print_Area</vt:lpstr>
      <vt:lpstr>Plants!Print_Titles</vt:lpstr>
    </vt:vector>
  </TitlesOfParts>
  <Company>Pacific Northwest National Laboratory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Daryl Brown</cp:lastModifiedBy>
  <cp:lastPrinted>2015-09-02T21:34:30Z</cp:lastPrinted>
  <dcterms:created xsi:type="dcterms:W3CDTF">2005-09-06T14:40:11Z</dcterms:created>
  <dcterms:modified xsi:type="dcterms:W3CDTF">2016-02-23T17:22:02Z</dcterms:modified>
</cp:coreProperties>
</file>