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38394\Documents\FY 07 Project Starts\H2A Website (HyARC)\Production Consumption Data\HyARC spreadsheets\"/>
    </mc:Choice>
  </mc:AlternateContent>
  <bookViews>
    <workbookView xWindow="0" yWindow="705" windowWidth="15360" windowHeight="5235"/>
  </bookViews>
  <sheets>
    <sheet name="Rest of World" sheetId="8" r:id="rId1"/>
    <sheet name="Sources" sheetId="7" r:id="rId2"/>
  </sheets>
  <definedNames>
    <definedName name="_xlnm.Print_Area" localSheetId="0">'Rest of World'!$A$1:$L$119</definedName>
    <definedName name="_xlnm.Print_Area" localSheetId="1">Sources!$A$1:$C$46</definedName>
    <definedName name="_xlnm.Print_Titles" localSheetId="0">'Rest of World'!$3:$3</definedName>
  </definedNames>
  <calcPr calcId="152511"/>
</workbook>
</file>

<file path=xl/calcChain.xml><?xml version="1.0" encoding="utf-8"?>
<calcChain xmlns="http://schemas.openxmlformats.org/spreadsheetml/2006/main">
  <c r="I44" i="8" l="1"/>
  <c r="J44" i="8" l="1"/>
  <c r="I92" i="8" l="1"/>
  <c r="J92" i="8" s="1"/>
  <c r="H120" i="8" l="1"/>
  <c r="I25" i="8"/>
  <c r="J25" i="8" s="1"/>
  <c r="I111" i="8" l="1"/>
  <c r="J111" i="8" s="1"/>
  <c r="H124" i="8" l="1"/>
  <c r="J8" i="8" l="1"/>
  <c r="J91" i="8" l="1"/>
  <c r="H91" i="8"/>
  <c r="I35" i="8"/>
  <c r="J35" i="8" s="1"/>
  <c r="I20" i="8"/>
  <c r="J20" i="8" l="1"/>
  <c r="I13" i="8" s="1"/>
  <c r="H13" i="8" s="1"/>
  <c r="I11" i="8"/>
  <c r="H11" i="8" s="1"/>
  <c r="I12" i="8"/>
  <c r="H12" i="8" s="1"/>
  <c r="I8" i="8"/>
  <c r="H8" i="8" s="1"/>
  <c r="I36" i="8"/>
  <c r="J36" i="8" s="1"/>
  <c r="I99" i="8"/>
  <c r="J99" i="8" s="1"/>
  <c r="I98" i="8"/>
  <c r="J98" i="8" s="1"/>
  <c r="I70" i="8"/>
  <c r="J70" i="8" s="1"/>
  <c r="I29" i="8"/>
  <c r="J29" i="8" s="1"/>
  <c r="I28" i="8"/>
  <c r="J28" i="8" s="1"/>
  <c r="I97" i="8" l="1"/>
  <c r="J97" i="8" s="1"/>
  <c r="I114" i="8" l="1"/>
  <c r="J114" i="8" s="1"/>
  <c r="I104" i="8"/>
  <c r="I93" i="8"/>
  <c r="J93" i="8" s="1"/>
  <c r="I89" i="8"/>
  <c r="J89" i="8" s="1"/>
  <c r="I86" i="8"/>
  <c r="J86" i="8" s="1"/>
  <c r="I85" i="8"/>
  <c r="J85" i="8" s="1"/>
  <c r="I84" i="8"/>
  <c r="J84" i="8" s="1"/>
  <c r="I83" i="8"/>
  <c r="J83" i="8" s="1"/>
  <c r="I82" i="8"/>
  <c r="J82" i="8" s="1"/>
  <c r="I81" i="8"/>
  <c r="I78" i="8"/>
  <c r="J78" i="8" s="1"/>
  <c r="I38" i="8"/>
  <c r="J38" i="8" s="1"/>
  <c r="I37" i="8"/>
  <c r="J37" i="8" s="1"/>
  <c r="I33" i="8"/>
  <c r="J33" i="8" s="1"/>
  <c r="I32" i="8"/>
  <c r="J32" i="8" s="1"/>
  <c r="I31" i="8"/>
  <c r="J31" i="8" s="1"/>
  <c r="I22" i="8"/>
  <c r="J22" i="8" s="1"/>
  <c r="I21" i="8"/>
  <c r="J21" i="8" s="1"/>
  <c r="I71" i="8"/>
  <c r="J71" i="8" s="1"/>
  <c r="I69" i="8"/>
  <c r="J69" i="8" s="1"/>
  <c r="I68" i="8"/>
  <c r="J68" i="8" s="1"/>
  <c r="I67" i="8"/>
  <c r="J67" i="8" s="1"/>
  <c r="I66" i="8"/>
  <c r="J66" i="8" s="1"/>
  <c r="I65" i="8"/>
  <c r="J65" i="8" s="1"/>
  <c r="I64" i="8"/>
  <c r="J64" i="8" s="1"/>
  <c r="I63" i="8"/>
  <c r="I40" i="8"/>
  <c r="J40" i="8" s="1"/>
  <c r="I34" i="8"/>
  <c r="J34" i="8" s="1"/>
  <c r="I43" i="8"/>
  <c r="I59" i="8"/>
  <c r="I60" i="8"/>
  <c r="J60" i="8" s="1"/>
  <c r="J43" i="8" l="1"/>
  <c r="J120" i="8" s="1"/>
  <c r="I123" i="8"/>
  <c r="I120" i="8"/>
  <c r="J104" i="8"/>
  <c r="J63" i="8"/>
  <c r="J124" i="8" s="1"/>
  <c r="I124" i="8"/>
  <c r="J81" i="8"/>
  <c r="J59" i="8"/>
  <c r="H55" i="8"/>
  <c r="J55" i="8"/>
  <c r="H47" i="8" l="1"/>
  <c r="J47" i="8"/>
  <c r="H109" i="8" l="1"/>
  <c r="H123" i="8" s="1"/>
  <c r="J109" i="8"/>
  <c r="I58" i="8" l="1"/>
  <c r="I121" i="8" s="1"/>
  <c r="J58" i="8" l="1"/>
  <c r="J7" i="8"/>
  <c r="I7" i="8" s="1"/>
  <c r="H7" i="8" s="1"/>
  <c r="J10" i="8"/>
  <c r="I10" i="8" s="1"/>
  <c r="H10" i="8" s="1"/>
  <c r="J9" i="8"/>
  <c r="I9" i="8" s="1"/>
  <c r="H9" i="8" s="1"/>
  <c r="J51" i="8" l="1"/>
  <c r="H51" i="8"/>
  <c r="J45" i="8" l="1"/>
  <c r="J121" i="8" s="1"/>
  <c r="H45" i="8" l="1"/>
  <c r="H121" i="8" s="1"/>
  <c r="H113" i="8"/>
  <c r="I113" i="8" l="1"/>
  <c r="J113" i="8" s="1"/>
  <c r="H112" i="8"/>
  <c r="I112" i="8" s="1"/>
  <c r="J112" i="8" s="1"/>
  <c r="J107" i="8" l="1"/>
  <c r="J123" i="8" s="1"/>
  <c r="J122" i="8"/>
  <c r="I122" i="8" l="1"/>
  <c r="J116" i="8"/>
  <c r="J15" i="8"/>
  <c r="I116" i="8" l="1"/>
  <c r="H116" i="8"/>
  <c r="J118" i="8"/>
  <c r="J125" i="8" s="1"/>
  <c r="H122" i="8" l="1"/>
  <c r="K124" i="8"/>
  <c r="K122" i="8"/>
  <c r="K125" i="8"/>
  <c r="K123" i="8"/>
  <c r="K120" i="8"/>
  <c r="K121" i="8"/>
  <c r="I15" i="8" l="1"/>
  <c r="I118" i="8" s="1"/>
  <c r="I125" i="8" s="1"/>
  <c r="H15" i="8" l="1"/>
  <c r="H118" i="8" s="1"/>
  <c r="H125" i="8" s="1"/>
</calcChain>
</file>

<file path=xl/comments1.xml><?xml version="1.0" encoding="utf-8"?>
<comments xmlns="http://schemas.openxmlformats.org/spreadsheetml/2006/main">
  <authors>
    <author>Daryl R. Brown</author>
    <author>Daryl Brown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Daryl R. Brown:</t>
        </r>
        <r>
          <rPr>
            <sz val="8"/>
            <color indexed="81"/>
            <rFont val="Tahoma"/>
            <family val="2"/>
          </rPr>
          <t xml:space="preserve">
assumes H2 at 1 atmosphere and 0C.</t>
        </r>
      </text>
    </comment>
    <comment ref="I3" authorId="0" shapeId="0">
      <text>
        <r>
          <rPr>
            <b/>
            <sz val="8"/>
            <color indexed="81"/>
            <rFont val="Tahoma"/>
            <family val="2"/>
          </rPr>
          <t>Daryl R. Brown:</t>
        </r>
        <r>
          <rPr>
            <sz val="8"/>
            <color indexed="81"/>
            <rFont val="Tahoma"/>
            <family val="2"/>
          </rPr>
          <t xml:space="preserve">
Assumes SCF at 60F and one atmosphere
</t>
        </r>
      </text>
    </comment>
    <comment ref="K3" authorId="0" shapeId="0">
      <text>
        <r>
          <rPr>
            <b/>
            <sz val="8"/>
            <color indexed="81"/>
            <rFont val="Tahoma"/>
            <family val="2"/>
          </rPr>
          <t>Daryl R. Brown:</t>
        </r>
        <r>
          <rPr>
            <sz val="8"/>
            <color indexed="81"/>
            <rFont val="Tahoma"/>
            <family val="2"/>
          </rPr>
          <t xml:space="preserve">
See Sources tab.</t>
        </r>
      </text>
    </comment>
    <comment ref="B7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Chiba prefecture</t>
        </r>
      </text>
    </comment>
    <comment ref="B8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Kanagawa prefecture</t>
        </r>
      </text>
    </comment>
    <comment ref="J8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3000 l/hr; 2 lines</t>
        </r>
      </text>
    </comment>
    <comment ref="B9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Yamaguchi prefecture</t>
        </r>
      </text>
    </comment>
    <comment ref="J9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3000 l/hr; 70.85 kg/m3</t>
        </r>
      </text>
    </comment>
    <comment ref="A10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HydroEdge Joint Venture</t>
        </r>
      </text>
    </comment>
    <comment ref="B10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Osaka prefecture</t>
        </r>
      </text>
    </comment>
    <comment ref="J10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3000 l/hr; 2 lines</t>
        </r>
      </text>
    </comment>
    <comment ref="A13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Power provided by RAO Energy Systems and RusHydro.</t>
        </r>
      </text>
    </comment>
    <comment ref="B19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near Shanghai</t>
        </r>
      </text>
    </comment>
    <comment ref="H25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Total for 10 small plants per reference 87.</t>
        </r>
      </text>
    </comment>
    <comment ref="H33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H2 recovery from offgas.</t>
        </r>
      </text>
    </comment>
    <comment ref="H35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Assumed portion of SOXAL estimated 5000 Nm3/hr among several H2 merchant providers.</t>
        </r>
      </text>
    </comment>
    <comment ref="H37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H2 portion of product</t>
        </r>
      </text>
    </comment>
    <comment ref="H38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H2 portion of product</t>
        </r>
      </text>
    </comment>
    <comment ref="B40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Map Tha Phut Industrial Park</t>
        </r>
      </text>
    </comment>
    <comment ref="H40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H2 portion of product</t>
        </r>
      </text>
    </comment>
    <comment ref="B41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Map Tha Phut Industrial Park</t>
        </r>
      </text>
    </comment>
    <comment ref="B42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industrial park</t>
        </r>
      </text>
    </comment>
    <comment ref="B43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near Shanghai</t>
        </r>
      </text>
    </comment>
    <comment ref="H43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H2 capacity</t>
        </r>
      </text>
    </comment>
    <comment ref="A47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Jointly constructed and operated with Nanjing Chemical</t>
        </r>
      </text>
    </comment>
    <comment ref="B55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aka Selangor</t>
        </r>
      </text>
    </comment>
    <comment ref="B56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aka Selangor</t>
        </r>
      </text>
    </comment>
    <comment ref="B59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Map Tha Phut Industrial Park</t>
        </r>
      </text>
    </comment>
    <comment ref="B60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Map Tha Phut Industrial Park</t>
        </r>
      </text>
    </comment>
    <comment ref="H61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SMR
</t>
        </r>
      </text>
    </comment>
    <comment ref="B71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Output mostly liquified in LH2 plant in Sakai City, Osaka noted above.</t>
        </r>
      </text>
    </comment>
    <comment ref="D77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Map Tha Phut Industrial Park</t>
        </r>
      </text>
    </comment>
    <comment ref="F89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Linde and JSCK are 50/50 partners.</t>
        </r>
      </text>
    </comment>
    <comment ref="H95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2 units</t>
        </r>
      </text>
    </comment>
    <comment ref="B96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Map Tha Phut Industrial Park</t>
        </r>
      </text>
    </comment>
    <comment ref="B97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industrial park</t>
        </r>
      </text>
    </comment>
    <comment ref="A108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Malaysian Industrial Gas company, PX subsidiary</t>
        </r>
      </text>
    </comment>
    <comment ref="A113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JV with Linde and Shanghai Coking and Chemical </t>
        </r>
      </text>
    </comment>
    <comment ref="B113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near Shanghai</t>
        </r>
      </text>
    </comment>
    <comment ref="H113" authorId="1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30,000 total for the three units.</t>
        </r>
      </text>
    </comment>
  </commentList>
</comments>
</file>

<file path=xl/comments2.xml><?xml version="1.0" encoding="utf-8"?>
<comments xmlns="http://schemas.openxmlformats.org/spreadsheetml/2006/main">
  <authors>
    <author>Daryl Brown</author>
  </authors>
  <commentList>
    <comment ref="B31" authorId="0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"Tonnage Hydrogen Supply"
</t>
        </r>
      </text>
    </comment>
    <comment ref="B39" authorId="0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Praxair signs long-term contract for hydrogen suppply in Peru.</t>
        </r>
      </text>
    </comment>
    <comment ref="B40" authorId="0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hydrogen infrastructure development for the automotive market; February 24, 2014</t>
        </r>
      </text>
    </comment>
    <comment ref="B65" authorId="0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International Oxygen Manufacturers Association</t>
        </r>
      </text>
    </comment>
    <comment ref="B76" authorId="0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Hydrogen Management for Clean Fuels Projects by Benjamin Bugeat and Helmut Huerich, October 2010, Downstream Asia conference.</t>
        </r>
      </text>
    </comment>
    <comment ref="B77" authorId="0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Hydrogen and other Alternative Fuels for Air and Ground Transportation, H.W. Pohl 1995</t>
        </r>
      </text>
    </comment>
    <comment ref="B87" authorId="0" shapeId="0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Hydrogen energy: can we help?  An industrial perspective.  Francois Jackow AL VP IPHE Jan 2005</t>
        </r>
      </text>
    </comment>
  </commentList>
</comments>
</file>

<file path=xl/sharedStrings.xml><?xml version="1.0" encoding="utf-8"?>
<sst xmlns="http://schemas.openxmlformats.org/spreadsheetml/2006/main" count="763" uniqueCount="327">
  <si>
    <r>
      <t>Total Merchant Product</t>
    </r>
    <r>
      <rPr>
        <sz val="10"/>
        <rFont val="Arial"/>
        <family val="2"/>
      </rPr>
      <t xml:space="preserve"> </t>
    </r>
  </si>
  <si>
    <t>Producer</t>
  </si>
  <si>
    <t>City</t>
  </si>
  <si>
    <t>Praxair</t>
  </si>
  <si>
    <t>Air Liquide</t>
  </si>
  <si>
    <t>Capacity (kg/day )</t>
  </si>
  <si>
    <t>Sources</t>
  </si>
  <si>
    <t>Year Opened</t>
  </si>
  <si>
    <t>Capacity (MSCF/day)</t>
  </si>
  <si>
    <t>Web Link</t>
  </si>
  <si>
    <t>Source #</t>
  </si>
  <si>
    <t>Source Description</t>
  </si>
  <si>
    <r>
      <t>Capacity (Nm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>/hr)</t>
    </r>
  </si>
  <si>
    <t>Caojing</t>
  </si>
  <si>
    <t>Country</t>
  </si>
  <si>
    <t>China</t>
  </si>
  <si>
    <t>Saudi Arabia</t>
  </si>
  <si>
    <t>Yanbu</t>
  </si>
  <si>
    <t>Shanghai</t>
  </si>
  <si>
    <t>Air Liquide 2012 Reference Document</t>
  </si>
  <si>
    <t>Linde</t>
  </si>
  <si>
    <t>http://www.linde-engineering.com/en/process_plants/hydrogen_and_synthesis_gas_plants/gas_products/hydrogen/index.html</t>
  </si>
  <si>
    <t>Linde Engineering Web Site</t>
  </si>
  <si>
    <t>http://www.linde-engineering.com/internet.global.lindeengineering.global/en/images/H2_1_1_e_12_150dpi19_4258.pdf</t>
  </si>
  <si>
    <t>India</t>
  </si>
  <si>
    <t>Praxair Global Hydrogen Growth Investor Day June 2011</t>
  </si>
  <si>
    <t>None</t>
  </si>
  <si>
    <t>Paradip</t>
  </si>
  <si>
    <t>4,5</t>
  </si>
  <si>
    <t>Praxair Investor Day Presentation, 09/16/13</t>
  </si>
  <si>
    <t>Shanghai HuaLin Industrial Gases</t>
  </si>
  <si>
    <t>ICIS</t>
  </si>
  <si>
    <t>http://www.icis.com/Articles/2006/03/21/1050479/linde-jv-to-build-h2-co-plant-at-bayers-china-site.html</t>
  </si>
  <si>
    <t>Praxair news release</t>
  </si>
  <si>
    <t>http://www.praxair.com/news/2003/shanghai-chemical-industry-park-industrial-gases-co,-d-,-awarded-major-contracts-with-two-chemical-leade</t>
  </si>
  <si>
    <t>Air Products</t>
  </si>
  <si>
    <t>http://www.h2alliance.com/pdf/Final%20_H2Alliance_DS_1-22-13.pdf</t>
  </si>
  <si>
    <t>Air Products and Technip Hydrogen Alliance</t>
  </si>
  <si>
    <t>Phillipines</t>
  </si>
  <si>
    <t>Tanauan</t>
  </si>
  <si>
    <t>http://www.gulfoilandgas.com/webpro1/Jobs/CV.asp?id=3204111</t>
  </si>
  <si>
    <t>Plant Manager Resume</t>
  </si>
  <si>
    <t>Messer</t>
  </si>
  <si>
    <t>Leshan</t>
  </si>
  <si>
    <t>http://www.messergroup.com/ee/Locations/weltkarte_en_direktnavi.swf</t>
  </si>
  <si>
    <t>Messer Group web site</t>
  </si>
  <si>
    <t>Zhangjiagang</t>
  </si>
  <si>
    <t>Kunming</t>
  </si>
  <si>
    <t>10,11</t>
  </si>
  <si>
    <t>http://www.messergroup.cn/en/News/newsdetail.asp?news_id=55</t>
  </si>
  <si>
    <t>Messer Group China web site</t>
  </si>
  <si>
    <t>Mexico</t>
  </si>
  <si>
    <t>Liaoyang</t>
  </si>
  <si>
    <t>http://www.airliquide.com/en/press/press-releases/china-strengthening-in-the-hydrogen-market.html</t>
  </si>
  <si>
    <t>Air Liquide press release</t>
  </si>
  <si>
    <t>Singapore</t>
  </si>
  <si>
    <t>http://www.soxal.com/en/local-news/local-news-1/a-key-milestone-for-soxal-s-j10-hydrogen-plant.html</t>
  </si>
  <si>
    <t>Gas World Directory</t>
  </si>
  <si>
    <t>Jurong Island</t>
  </si>
  <si>
    <t>Thailand</t>
  </si>
  <si>
    <t>Rayong</t>
  </si>
  <si>
    <t>Lianjiang</t>
  </si>
  <si>
    <t>http://www.airliquide.com/en/in-the-spotlight-archives/air-liquide-awarded-a-major-coal-gasification-contract-in-china.html</t>
  </si>
  <si>
    <t>Kaoshiung</t>
  </si>
  <si>
    <t>Taiwan</t>
  </si>
  <si>
    <t>http://linde.online-report.eu/2007/ar/lindefinancialreport/groupmanagementreport/thelindegroup/engineeringdivision/hydrogenandsynthesisgasplants.html</t>
  </si>
  <si>
    <t>Linde Group Management Report</t>
  </si>
  <si>
    <t>Kochi</t>
  </si>
  <si>
    <t>http://www.airproducts.com/company/news-center/2013/10/1003-air-products-wins-bharat-petroleum-supply-contract-for-hydrogen-and-other-gases.aspx</t>
  </si>
  <si>
    <t>Venezuela</t>
  </si>
  <si>
    <t>http://www.gasworld.com/news/regions/south-pacific/venezuela-hydrogen-reformers-contract-for-technip/2002388.article</t>
  </si>
  <si>
    <t>Gas World</t>
  </si>
  <si>
    <t>Air Products press release</t>
  </si>
  <si>
    <t>http://www.planete-hydrogene.com/en/air-liquide-and-hydrogen-3/hydrogen-for-industry/production.html</t>
  </si>
  <si>
    <t>Air Liquide web site</t>
  </si>
  <si>
    <t>Chengdu</t>
  </si>
  <si>
    <t>Technip Hydrogen Plant Reference List</t>
  </si>
  <si>
    <t>Japan</t>
  </si>
  <si>
    <t>http://www.airliquide.com/file/otherelementcontent/pj/2006-press_kit_hydrogen-en58778.pdf</t>
  </si>
  <si>
    <t>Air Liquide and Hydrogen, vector of clean energy, June 2006</t>
  </si>
  <si>
    <t>South Korea</t>
  </si>
  <si>
    <t>BPCL</t>
  </si>
  <si>
    <t>Q4 FY'13 Earnings Conference Call, October 29, 2013</t>
  </si>
  <si>
    <r>
      <t>Merchant Liquid Hydrogen</t>
    </r>
    <r>
      <rPr>
        <b/>
        <sz val="12"/>
        <color indexed="8"/>
        <rFont val="Arial"/>
        <family val="2"/>
      </rPr>
      <t xml:space="preserve"> </t>
    </r>
  </si>
  <si>
    <t xml:space="preserve">Merchant Gaseous Hydrogen </t>
  </si>
  <si>
    <t>Ichihara</t>
  </si>
  <si>
    <t>Shunan</t>
  </si>
  <si>
    <t>http://www.iwatani-europe.de/liquid-hydrogen.html</t>
  </si>
  <si>
    <t>Iwatani Group web site</t>
  </si>
  <si>
    <t>Jubail</t>
  </si>
  <si>
    <t>Linde Annual Report 2012</t>
  </si>
  <si>
    <t>http://www.the-linde-group.com/internet.global.thelindegroup.global/en/images/Annual_en14_87168.pdf</t>
  </si>
  <si>
    <t>Air Liquide 2013 Annual Report</t>
  </si>
  <si>
    <t>Jilin</t>
  </si>
  <si>
    <t>Linde annual Report 2013</t>
  </si>
  <si>
    <t>Russia</t>
  </si>
  <si>
    <t>Linde Press Release, February 2014</t>
  </si>
  <si>
    <t>http://www.the-linde-group.com/en/search.html?searchField=hydrogen</t>
  </si>
  <si>
    <t>West Bengal</t>
  </si>
  <si>
    <t>http://www.linde-india.com/userfiles/image/File/2012_10_11_Linde%20Engineering%20India%20provides%20turnkey%20solutions%20for%20Small%20Hydrogen%20Generation%20Plants_external(1).pdf</t>
  </si>
  <si>
    <t>Linde Engineerign India, Small hydrogen Generation Plants in India</t>
  </si>
  <si>
    <t>Malaysia</t>
  </si>
  <si>
    <r>
      <t>Total Merchant Liquid</t>
    </r>
    <r>
      <rPr>
        <sz val="10"/>
        <rFont val="Arial"/>
        <family val="2"/>
      </rPr>
      <t xml:space="preserve"> </t>
    </r>
  </si>
  <si>
    <r>
      <t>Total Merchant Gas</t>
    </r>
    <r>
      <rPr>
        <sz val="10"/>
        <rFont val="Arial"/>
        <family val="2"/>
      </rPr>
      <t xml:space="preserve"> </t>
    </r>
  </si>
  <si>
    <t>Customer</t>
  </si>
  <si>
    <t>Industry</t>
  </si>
  <si>
    <t>Oil Refining</t>
  </si>
  <si>
    <t>Chemical</t>
  </si>
  <si>
    <t>Neste Oil</t>
  </si>
  <si>
    <t>IOCL</t>
  </si>
  <si>
    <t>Togliatti</t>
  </si>
  <si>
    <t>JSCK</t>
  </si>
  <si>
    <t>Kuantan</t>
  </si>
  <si>
    <t>Air Products presentation</t>
  </si>
  <si>
    <t>http://www.airproducts.com/microsite/h2-pipeline/pdf/hydrogen-capabilities-overview-072512.pdf</t>
  </si>
  <si>
    <t>Banting</t>
  </si>
  <si>
    <t>Zhuhai</t>
  </si>
  <si>
    <t>Shandong</t>
  </si>
  <si>
    <t>Jiangsu</t>
  </si>
  <si>
    <t>PetroChina</t>
  </si>
  <si>
    <t>Vietnam</t>
  </si>
  <si>
    <t>Xuzhou</t>
  </si>
  <si>
    <t>GCL-Poly</t>
  </si>
  <si>
    <t>Polysilicon</t>
  </si>
  <si>
    <t>Linde press release, November 2010</t>
  </si>
  <si>
    <t>http://www.linde.com.cn/en/news_and_media/press_releases/news2010_10_01.html</t>
  </si>
  <si>
    <t>Chongqing</t>
  </si>
  <si>
    <t>CCPHC, BASF</t>
  </si>
  <si>
    <t>Chemicals</t>
  </si>
  <si>
    <t>Meishan</t>
  </si>
  <si>
    <t>Renesolar</t>
  </si>
  <si>
    <t>http://www.lindegaz.com.tr/internet.lg.lg.tur/tr/images/20110926_MS_China_field_trip_Shanghai504_36217.pdf</t>
  </si>
  <si>
    <t>Continuously Improving; Morgan Stanley China Field Trip, 2011</t>
  </si>
  <si>
    <t>Electronics</t>
  </si>
  <si>
    <t>Mai Liao</t>
  </si>
  <si>
    <t>Dalian</t>
  </si>
  <si>
    <t>Heilongjiang</t>
  </si>
  <si>
    <t>Beijing</t>
  </si>
  <si>
    <t>http://www.morningstar.com/earnings/PrintTranscript.aspx?id=33284077</t>
  </si>
  <si>
    <t>31,33</t>
  </si>
  <si>
    <t>Bayer Material Science</t>
  </si>
  <si>
    <t>Sakai</t>
  </si>
  <si>
    <t>Iwatani/Tokuyama</t>
  </si>
  <si>
    <t>http://www.iwatani.co.jp/eng/newsrelease/detail.php?idx=50</t>
  </si>
  <si>
    <t>24,35</t>
  </si>
  <si>
    <t>34,35</t>
  </si>
  <si>
    <t>Iwatani</t>
  </si>
  <si>
    <t>Iwatani/Kansai Electric/Sakai LNG</t>
  </si>
  <si>
    <t>Nippon Steel Corporation</t>
  </si>
  <si>
    <t>http://www.nssmc.com/en/tech/report/nsc/pdf/n9226.pdf</t>
  </si>
  <si>
    <t>Deokyang</t>
  </si>
  <si>
    <t>Ulsan</t>
  </si>
  <si>
    <t>Multiple</t>
  </si>
  <si>
    <t>Yeosu</t>
  </si>
  <si>
    <t>Gunsan</t>
  </si>
  <si>
    <t>Seosan</t>
  </si>
  <si>
    <t>Others</t>
  </si>
  <si>
    <t>Hydrogen Industry and Association of Korea; Junbom Kim</t>
  </si>
  <si>
    <t>Praxair press release November 12, 2014</t>
  </si>
  <si>
    <t>http://www.aminergy.net/wp-content/uploads/2014/03/Day1S3-David-J.-Farese-PRESENTATION-H2-SA-2014-Rev-2.pdf</t>
  </si>
  <si>
    <t>Air Products presentation; Dave Farese</t>
  </si>
  <si>
    <t>http://www.kt-met.com/en/business/hydrogen-syngas-technology/hydrogen-january-2015/view</t>
  </si>
  <si>
    <t>morningstar.com</t>
  </si>
  <si>
    <t>Kinetics Technology References for Hydrogen Plants 2015</t>
  </si>
  <si>
    <t>Quincy</t>
  </si>
  <si>
    <t>C&amp;T Quincy Galtine</t>
  </si>
  <si>
    <t>Linde (BOC)</t>
  </si>
  <si>
    <t>chemicalonline.com</t>
  </si>
  <si>
    <t>http://www.chemicalonline.com/doc/boc-ready-to-build-onsite-hydrogen-industrial-0001</t>
  </si>
  <si>
    <t>The Economic Times</t>
  </si>
  <si>
    <t>http://speed.economictimes.indiatimes.com/comments/postid-10492750.cms</t>
  </si>
  <si>
    <t>Linde Engineering India</t>
  </si>
  <si>
    <t>http://www.naukri.com/gpw/linde/index.htm</t>
  </si>
  <si>
    <t>http://www.naukri.com/gpw/linde/activities.htm</t>
  </si>
  <si>
    <t>Pakistan</t>
  </si>
  <si>
    <t>Hasan Abdal</t>
  </si>
  <si>
    <t>Port Bin Qasim</t>
  </si>
  <si>
    <t>http://www.linde.pk/en/about_linde_pakistan/locations/index.html</t>
  </si>
  <si>
    <t>Linde Pakistan</t>
  </si>
  <si>
    <t>Tainan</t>
  </si>
  <si>
    <t>Air Liquide Far Eastern</t>
  </si>
  <si>
    <t>http://www.tw.airliquide.com/en/who-we-are/air-liquide-in.html</t>
  </si>
  <si>
    <t>tivarati.com</t>
  </si>
  <si>
    <t>http://www.tivarati.com/stock/137701/</t>
  </si>
  <si>
    <t>Kawasaki</t>
  </si>
  <si>
    <t>Harima</t>
  </si>
  <si>
    <t>http://global.kawasaki.com/en/corp/newsroom/news/detail/20141119_1e.html</t>
  </si>
  <si>
    <t>gasworld.com</t>
  </si>
  <si>
    <t>http://www.gasworld.com/hydrogen-first-in-japan-by-kawasaki-heavy-industries/2005173.article</t>
  </si>
  <si>
    <t>future</t>
  </si>
  <si>
    <t>TBD</t>
  </si>
  <si>
    <t>Daxie</t>
  </si>
  <si>
    <t>YASREF</t>
  </si>
  <si>
    <t>arabianindustry.com</t>
  </si>
  <si>
    <t>http://www.arabianindustry.com/construction/news/2015/jun/24/air-liquide-starts-up-392m-saudi-hydrogen-plant-5078944/#.VYsbKE0w9Mw</t>
  </si>
  <si>
    <t>20,26,50</t>
  </si>
  <si>
    <t xml:space="preserve">Ariel </t>
  </si>
  <si>
    <t>http://www.arielcorp.com/Media/Technical-Papers/Non-lubricated-Moderate-Speed-Reciprocating-Compressors-in-a-Hydrogen-Plant/</t>
  </si>
  <si>
    <t>Monterrey</t>
  </si>
  <si>
    <t>Pan American Hydrogen, Inc.</t>
  </si>
  <si>
    <t>http://phydrogen.com/Docs/resources.pdf</t>
  </si>
  <si>
    <t>Merak</t>
  </si>
  <si>
    <t>Indonesia</t>
  </si>
  <si>
    <t>Nanjing</t>
  </si>
  <si>
    <t>Nanjing Chemical</t>
  </si>
  <si>
    <t>http://www.cryogas.com/pdf/2007/Industry%20News/0207%20Industry%20News.pdf</t>
  </si>
  <si>
    <t>Cryogas International</t>
  </si>
  <si>
    <t>SMR</t>
  </si>
  <si>
    <t>Express Times</t>
  </si>
  <si>
    <t>http://www.lehighvalleylive.com/allentown/index.ssf/2010/04/air_products_to_build_hydrogen.html</t>
  </si>
  <si>
    <t>30,54</t>
  </si>
  <si>
    <t>PMSPL</t>
  </si>
  <si>
    <t>Steel</t>
  </si>
  <si>
    <t>Vile Bhagad</t>
  </si>
  <si>
    <t>http://www.chemweek.com/newsletters/cbd/Air-Products-to-Build-Nitrogen-and-Hydrogen-Plants-in-India_28102.html</t>
  </si>
  <si>
    <t>IHS Chemical Week</t>
  </si>
  <si>
    <t>H2 Source</t>
  </si>
  <si>
    <t>Zheijiang Huafon</t>
  </si>
  <si>
    <t>Bayer Polymer</t>
  </si>
  <si>
    <t>Subhas Karmakar resume</t>
  </si>
  <si>
    <t>https://www.linkedin.com/pub/subhas-karmakar/0/30a/545</t>
  </si>
  <si>
    <t>22,56</t>
  </si>
  <si>
    <t>Product</t>
  </si>
  <si>
    <t>H2</t>
  </si>
  <si>
    <t>HyCO</t>
  </si>
  <si>
    <t>https://bib.kuleuven.be/files/ebib/jaarverslagen/Airliquide_2006.pdf</t>
  </si>
  <si>
    <t>Air Liquide Annual and Sustainable Development Report 2006</t>
  </si>
  <si>
    <t>Syngas</t>
  </si>
  <si>
    <t>http://www.airliquide.at/inc/dokument.php/standard/872/AirLiquide-AnnualReport-2011.pdf</t>
  </si>
  <si>
    <t>Air Liquide 2011 Annual Report</t>
  </si>
  <si>
    <t>Air Products San Fu Gas Co.</t>
  </si>
  <si>
    <t>Air Products (Inox)</t>
  </si>
  <si>
    <t>Air Products (Bangkok Industrial Gas)</t>
  </si>
  <si>
    <t>Refinery Off-Gas</t>
  </si>
  <si>
    <t>Yochon</t>
  </si>
  <si>
    <t>ITT SpA</t>
  </si>
  <si>
    <t>http://www.ittki.it/pdf/I.T.T.PRESENTATION-FEB.11.pdf</t>
  </si>
  <si>
    <t>22,59</t>
  </si>
  <si>
    <t>Marve Bugais Panis resume</t>
  </si>
  <si>
    <t>http://www.slideshare.net/MarvePanis/marve-bugais-panis-44095571</t>
  </si>
  <si>
    <t>COSMO Engineering Co.</t>
  </si>
  <si>
    <t>http://www.cosmoeng.co.jp/english/projectcase/project04.html</t>
  </si>
  <si>
    <t xml:space="preserve">Phu My </t>
  </si>
  <si>
    <t>http://www.airproducts.com/Company/news-center/2010/04/0406-air-products-builds-hyrdrogen-plant-in-malaysia-for-oleochemical-industry.aspx</t>
  </si>
  <si>
    <t>West Port</t>
  </si>
  <si>
    <t>Pasir Gudang</t>
  </si>
  <si>
    <t>http://www.linde.com.my/en/about_linde_malaysia/corporate_history/index.html</t>
  </si>
  <si>
    <t>http://www.iomaweb.org/PDF/22BC12-Q3.pdf</t>
  </si>
  <si>
    <r>
      <t>IOMA</t>
    </r>
    <r>
      <rPr>
        <i/>
        <sz val="10"/>
        <rFont val="Arial"/>
        <family val="2"/>
      </rPr>
      <t xml:space="preserve"> Broadcaster</t>
    </r>
    <r>
      <rPr>
        <sz val="10"/>
        <rFont val="Arial"/>
        <family val="2"/>
      </rPr>
      <t xml:space="preserve"> 3Q 2012</t>
    </r>
  </si>
  <si>
    <t>Manila</t>
  </si>
  <si>
    <t>Angelo Postrado resume</t>
  </si>
  <si>
    <t>https://www.linkedin.com/in/angelo-postrado-9138b6102?trk=seokp-title_posts_secondary_cluster_res_author_name</t>
  </si>
  <si>
    <t>Magadan</t>
  </si>
  <si>
    <t>Russia, Beyond the Headlines</t>
  </si>
  <si>
    <t>http://rbth.asia/business/2013/06/20/japan_to_receive_hydrogen_from_magadan_47463.html</t>
  </si>
  <si>
    <t>Electrolysis</t>
  </si>
  <si>
    <t>Hydrogen Generation Plants</t>
  </si>
  <si>
    <t>Tangjeong</t>
  </si>
  <si>
    <t>Samsung</t>
  </si>
  <si>
    <t>http://www.icis.com/resources/news/2002/11/13/184869/air-liquide-begins-ops-at-new-brazil-hydrogen-plant/</t>
  </si>
  <si>
    <t>Air Liquide-Praxair JV (SCIPIG)</t>
  </si>
  <si>
    <t>Samsung Engineering Profile 2014</t>
  </si>
  <si>
    <t>1,12,57,70</t>
  </si>
  <si>
    <t>SOXAL</t>
  </si>
  <si>
    <t>http://www.soxal.com/en/production-facilities.html</t>
  </si>
  <si>
    <t>67,71</t>
  </si>
  <si>
    <t>http://wildsingaporenews.blogspot.com/2008/01/soxal-to-build-250m-hydrogen-plant-on.html#.VoK6903Ujcs</t>
  </si>
  <si>
    <t>Eastman</t>
  </si>
  <si>
    <t>Syngas, H2</t>
  </si>
  <si>
    <t>Selangor</t>
  </si>
  <si>
    <t>Louwil Daguman Resume</t>
  </si>
  <si>
    <t>http://people.bayt.com/louwil-daguman-3046879/</t>
  </si>
  <si>
    <t>Refinery Residue Gasifier</t>
  </si>
  <si>
    <t>Texaco/Messer</t>
  </si>
  <si>
    <t>NRTL Gasifier Database</t>
  </si>
  <si>
    <t>http://www.netl.doe.gov/File%20Library/Research/Coal/energy%20systems/gasification/worldwide%20database/GASIF2010.pdf</t>
  </si>
  <si>
    <t>Nikkei Asian Review</t>
  </si>
  <si>
    <t>http://asia.nikkei.com/Business/Companies/Iwatani-boosting-hydrogen-output-capacity</t>
  </si>
  <si>
    <t xml:space="preserve">Kanagawa </t>
  </si>
  <si>
    <t xml:space="preserve">Sakai </t>
  </si>
  <si>
    <t>Byproduct gas</t>
  </si>
  <si>
    <t>Air Liquide presentation</t>
  </si>
  <si>
    <t>Cilegon</t>
  </si>
  <si>
    <t>Bekasi</t>
  </si>
  <si>
    <t>Fujian Shenyuan</t>
  </si>
  <si>
    <t>European Commission</t>
  </si>
  <si>
    <t>http://airliquide.vn/en/who-we-are/air-liquide-in.html</t>
  </si>
  <si>
    <t>http://www.linde.co.th/en/about_linde_thailand/corporate_history/index.html</t>
  </si>
  <si>
    <t>http://www.praxair.com/~/media/praxairus/Documents/News%20Releases/2014/Praxair%20Signs%20Long%20Term%20Contract%20in%20Peru.pdf</t>
  </si>
  <si>
    <t>medigas.com</t>
  </si>
  <si>
    <t>http://www.medigas.com/04_sitefiles/operations09.html</t>
  </si>
  <si>
    <t>http://www.th.airliquide.com/en/who-we-are/air-liquide-th.html</t>
  </si>
  <si>
    <t>https://www.iea.org/media/workshops/2014/asiahydrogenworkshop/1.10_HydrogenIndustryKOREAJunbomKim.pdf</t>
  </si>
  <si>
    <t>Byproduct chlor-alkali</t>
  </si>
  <si>
    <t>Byproduct propane dehydrogenation</t>
  </si>
  <si>
    <t>SMR (naphtha)</t>
  </si>
  <si>
    <t>Naphtha cracking</t>
  </si>
  <si>
    <t>Shanghai Hua Lin Industrial Gases</t>
  </si>
  <si>
    <t>http://www.scip.com.cn/en/enutilities_hualin.htm</t>
  </si>
  <si>
    <t>Bayer</t>
  </si>
  <si>
    <t>Taiyo Nippon Sanso</t>
  </si>
  <si>
    <t>Karawang</t>
  </si>
  <si>
    <t>Suzhou</t>
  </si>
  <si>
    <t>http://www.messergroup.cn/en/News/20060120.html</t>
  </si>
  <si>
    <t>http://www.messer.hu/Hirek_sajtoinformacio/Uzleti_jelentes1/annual_report_2005.pdf</t>
  </si>
  <si>
    <t>76,87</t>
  </si>
  <si>
    <t>Taikopo</t>
  </si>
  <si>
    <t>http://www.prnewswire.com/news-releases/boc-acquires-foster-wheelers-remaining-stake-in-south-american-hydrogen-projects-82485042.html</t>
  </si>
  <si>
    <t>prnewswire.com</t>
  </si>
  <si>
    <t>Taipai</t>
  </si>
  <si>
    <t>Apalit</t>
  </si>
  <si>
    <t>Ketan Kapadia resume</t>
  </si>
  <si>
    <t>https://www.linkedin.com/in/ketan-kapadia-94723b96</t>
  </si>
  <si>
    <t>http://www.h2alliance.com/pdf/OperatingExperience.pdf</t>
  </si>
  <si>
    <t>http://www.fuelcells.org/pdfs/TaiwanScooterCaseStudy.pdf</t>
  </si>
  <si>
    <t>fuelcells.org</t>
  </si>
  <si>
    <t>KuibyshevAzot</t>
  </si>
  <si>
    <t>http://www.kuazot.ru/page.php?ID=576&amp;fnews=1</t>
  </si>
  <si>
    <t>First Silicon</t>
  </si>
  <si>
    <t>SMIC</t>
  </si>
  <si>
    <t>http://www.praxair.com/news/2007/praxair-to-supply-new-smic-wafer-plant-in-shanghai</t>
  </si>
  <si>
    <t>BASF,SECCO</t>
  </si>
  <si>
    <t>http://www.praxair.com/news/2009/scipig-to-supply-hydrogen-and-carbon-monoxide-to-bayer-polyurethane-facility-in-shanghai</t>
  </si>
  <si>
    <t>http://www.icis.com/resources/news/2000/12/11/128573/praxair-china-signs-industrial-gases-contract-with-smic/</t>
  </si>
  <si>
    <t>Kuching</t>
  </si>
  <si>
    <t>http://198.190.156.56/news/2000/1st-silicon-selects-praxair-to-provide-bulk-and-specialty-gases-and-total-gas-management-services</t>
  </si>
  <si>
    <r>
      <t xml:space="preserve">Hydrogen Analysis Resource Center:  </t>
    </r>
    <r>
      <rPr>
        <b/>
        <i/>
        <sz val="12"/>
        <rFont val="Arial"/>
        <family val="2"/>
      </rPr>
      <t>Asian Merchant Hydrogen Production Plant Capacities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</si>
</sst>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17" fillId="0" borderId="0" applyFont="0" applyFill="0" applyBorder="0" applyAlignment="0" applyProtection="0"/>
  </cellStyleXfs>
  <cellXfs count="74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7" fillId="0" borderId="0" xfId="0" applyFont="1"/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 applyFill="1" applyBorder="1" applyAlignment="1">
      <alignment vertical="top"/>
    </xf>
    <xf numFmtId="0" fontId="0" fillId="0" borderId="0" xfId="0" applyAlignment="1">
      <alignment horizontal="center"/>
    </xf>
    <xf numFmtId="3" fontId="1" fillId="0" borderId="0" xfId="0" applyNumberFormat="1" applyFont="1" applyBorder="1" applyAlignment="1">
      <alignment horizontal="right" vertical="top" wrapText="1"/>
    </xf>
    <xf numFmtId="3" fontId="1" fillId="2" borderId="0" xfId="0" applyNumberFormat="1" applyFont="1" applyFill="1" applyBorder="1" applyAlignment="1">
      <alignment horizontal="right" vertical="top" wrapText="1"/>
    </xf>
    <xf numFmtId="3" fontId="2" fillId="2" borderId="0" xfId="0" applyNumberFormat="1" applyFont="1" applyFill="1" applyBorder="1" applyAlignment="1">
      <alignment horizontal="right" vertical="top" wrapText="1"/>
    </xf>
    <xf numFmtId="0" fontId="2" fillId="0" borderId="0" xfId="0" applyFont="1"/>
    <xf numFmtId="3" fontId="0" fillId="0" borderId="0" xfId="0" applyNumberFormat="1"/>
    <xf numFmtId="0" fontId="4" fillId="0" borderId="0" xfId="1" applyAlignment="1" applyProtection="1"/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 vertical="top"/>
    </xf>
    <xf numFmtId="3" fontId="2" fillId="0" borderId="0" xfId="0" applyNumberFormat="1" applyFont="1" applyFill="1" applyBorder="1" applyAlignment="1">
      <alignment horizontal="right" vertical="top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0" xfId="0" applyFont="1" applyBorder="1" applyAlignment="1">
      <alignment horizontal="center" vertical="top"/>
    </xf>
    <xf numFmtId="0" fontId="4" fillId="0" borderId="0" xfId="1" applyFill="1" applyAlignment="1" applyProtection="1"/>
    <xf numFmtId="164" fontId="0" fillId="0" borderId="0" xfId="0" applyNumberFormat="1" applyAlignment="1">
      <alignment horizontal="left"/>
    </xf>
    <xf numFmtId="0" fontId="10" fillId="3" borderId="0" xfId="0" applyFont="1" applyFill="1"/>
    <xf numFmtId="0" fontId="10" fillId="3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/>
    </xf>
    <xf numFmtId="3" fontId="1" fillId="0" borderId="0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right" vertical="top" wrapTex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4" fillId="0" borderId="0" xfId="0" applyFont="1"/>
    <xf numFmtId="0" fontId="1" fillId="0" borderId="0" xfId="0" applyFont="1" applyFill="1" applyBorder="1" applyAlignment="1">
      <alignment horizontal="center"/>
    </xf>
    <xf numFmtId="0" fontId="0" fillId="0" borderId="0" xfId="0" applyFont="1" applyFill="1"/>
    <xf numFmtId="0" fontId="1" fillId="0" borderId="0" xfId="0" applyFont="1" applyFill="1"/>
    <xf numFmtId="3" fontId="0" fillId="0" borderId="0" xfId="0" applyNumberFormat="1" applyFill="1"/>
    <xf numFmtId="0" fontId="2" fillId="2" borderId="0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3" fontId="2" fillId="0" borderId="0" xfId="0" applyNumberFormat="1" applyFont="1" applyFill="1"/>
    <xf numFmtId="9" fontId="0" fillId="0" borderId="0" xfId="2" applyFont="1" applyFill="1" applyAlignment="1">
      <alignment horizontal="center"/>
    </xf>
    <xf numFmtId="0" fontId="1" fillId="0" borderId="1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10" fillId="3" borderId="1" xfId="0" applyFont="1" applyFill="1" applyBorder="1" applyAlignment="1">
      <alignment horizontal="center" vertical="top"/>
    </xf>
    <xf numFmtId="0" fontId="10" fillId="3" borderId="0" xfId="0" applyFont="1" applyFill="1" applyBorder="1" applyAlignment="1">
      <alignment horizontal="center" vertical="top"/>
    </xf>
    <xf numFmtId="0" fontId="10" fillId="3" borderId="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2" borderId="8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5" fillId="3" borderId="5" xfId="0" applyFont="1" applyFill="1" applyBorder="1" applyAlignment="1">
      <alignment horizontal="left" wrapText="1"/>
    </xf>
    <xf numFmtId="0" fontId="5" fillId="3" borderId="6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://www.gulfoilandgas.com/webpro1/Jobs/CV.asp?id=3204111" TargetMode="External"/><Relationship Id="rId7" Type="http://schemas.openxmlformats.org/officeDocument/2006/relationships/hyperlink" Target="http://www.linde-india.com/userfiles/image/File/2012_10_11_Linde%20Engineering%20India%20provides%20turnkey%20solutions%20for%20Small%20Hydrogen%20Generation%20Plants_external(1).pdf" TargetMode="External"/><Relationship Id="rId2" Type="http://schemas.openxmlformats.org/officeDocument/2006/relationships/hyperlink" Target="http://www.messergroup.com/ee/Locations/weltkarte_en_direktnavi.swf" TargetMode="External"/><Relationship Id="rId1" Type="http://schemas.openxmlformats.org/officeDocument/2006/relationships/hyperlink" Target="http://www.h2alliance.com/pdf/Final%20_H2Alliance_DS_1-22-13.pdf" TargetMode="External"/><Relationship Id="rId6" Type="http://schemas.openxmlformats.org/officeDocument/2006/relationships/hyperlink" Target="http://www.kt-met.com/en/business/hydrogen-syngas-technology/hydrogen-january-2015/view" TargetMode="External"/><Relationship Id="rId5" Type="http://schemas.openxmlformats.org/officeDocument/2006/relationships/hyperlink" Target="http://www.praxair.com/news/2003/shanghai-chemical-industry-park-industrial-gases-co,-d-,-awarded-major-contracts-with-two-chemical-leade" TargetMode="External"/><Relationship Id="rId10" Type="http://schemas.openxmlformats.org/officeDocument/2006/relationships/comments" Target="../comments2.xml"/><Relationship Id="rId4" Type="http://schemas.openxmlformats.org/officeDocument/2006/relationships/hyperlink" Target="http://www.messergroup.cn/en/News/newsdetail.asp?news_id=55" TargetMode="External"/><Relationship Id="rId9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66"/>
  <sheetViews>
    <sheetView tabSelected="1" zoomScaleNormal="100" workbookViewId="0">
      <pane ySplit="3" topLeftCell="A4" activePane="bottomLeft" state="frozen"/>
      <selection pane="bottomLeft" activeCell="D11" sqref="D11"/>
    </sheetView>
  </sheetViews>
  <sheetFormatPr defaultRowHeight="12.75" x14ac:dyDescent="0.2"/>
  <cols>
    <col min="1" max="1" width="32.7109375" customWidth="1"/>
    <col min="2" max="2" width="15.7109375" customWidth="1"/>
    <col min="3" max="3" width="16.28515625" customWidth="1"/>
    <col min="4" max="4" width="15.7109375" customWidth="1"/>
    <col min="5" max="5" width="12.7109375" customWidth="1"/>
    <col min="6" max="6" width="15.7109375" customWidth="1"/>
    <col min="7" max="7" width="12.7109375" customWidth="1"/>
    <col min="8" max="8" width="10.7109375" customWidth="1"/>
    <col min="9" max="9" width="12.7109375" style="5" customWidth="1"/>
    <col min="10" max="10" width="10.7109375" customWidth="1"/>
    <col min="11" max="11" width="13.7109375" style="7" customWidth="1"/>
    <col min="12" max="12" width="11" style="7" customWidth="1"/>
  </cols>
  <sheetData>
    <row r="1" spans="1:15" s="3" customFormat="1" ht="47.25" customHeight="1" thickBot="1" x14ac:dyDescent="0.25">
      <c r="A1" s="61" t="s">
        <v>326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3"/>
    </row>
    <row r="2" spans="1:15" ht="13.5" thickBot="1" x14ac:dyDescent="0.25">
      <c r="A2" s="64"/>
      <c r="B2" s="65"/>
      <c r="C2" s="65"/>
      <c r="D2" s="65"/>
      <c r="E2" s="65"/>
      <c r="F2" s="65"/>
      <c r="G2" s="65"/>
      <c r="H2" s="65"/>
      <c r="I2" s="65"/>
      <c r="J2" s="65"/>
      <c r="K2" s="65"/>
      <c r="L2" s="66"/>
    </row>
    <row r="3" spans="1:15" s="4" customFormat="1" ht="44.25" customHeight="1" thickBot="1" x14ac:dyDescent="0.25">
      <c r="A3" s="36" t="s">
        <v>1</v>
      </c>
      <c r="B3" s="37" t="s">
        <v>2</v>
      </c>
      <c r="C3" s="38" t="s">
        <v>14</v>
      </c>
      <c r="D3" s="38" t="s">
        <v>216</v>
      </c>
      <c r="E3" s="38" t="s">
        <v>222</v>
      </c>
      <c r="F3" s="38" t="s">
        <v>104</v>
      </c>
      <c r="G3" s="38" t="s">
        <v>105</v>
      </c>
      <c r="H3" s="38" t="s">
        <v>12</v>
      </c>
      <c r="I3" s="38" t="s">
        <v>8</v>
      </c>
      <c r="J3" s="38" t="s">
        <v>5</v>
      </c>
      <c r="K3" s="38" t="s">
        <v>6</v>
      </c>
      <c r="L3" s="39" t="s">
        <v>7</v>
      </c>
    </row>
    <row r="4" spans="1:15" s="4" customFormat="1" ht="15" customHeight="1" x14ac:dyDescent="0.2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9"/>
    </row>
    <row r="5" spans="1:15" ht="15.75" x14ac:dyDescent="0.25">
      <c r="A5" s="70" t="s">
        <v>83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2"/>
    </row>
    <row r="6" spans="1:15" x14ac:dyDescent="0.2">
      <c r="A6" s="1"/>
      <c r="B6" s="2"/>
      <c r="C6" s="2"/>
      <c r="D6" s="2"/>
      <c r="E6" s="2"/>
      <c r="F6" s="2"/>
      <c r="G6" s="2"/>
      <c r="H6" s="12"/>
      <c r="I6" s="8"/>
      <c r="J6" s="8"/>
      <c r="K6" s="14"/>
      <c r="L6" s="28"/>
    </row>
    <row r="7" spans="1:15" x14ac:dyDescent="0.2">
      <c r="A7" s="25" t="s">
        <v>146</v>
      </c>
      <c r="B7" s="6" t="s">
        <v>85</v>
      </c>
      <c r="C7" s="6" t="s">
        <v>77</v>
      </c>
      <c r="D7" s="6" t="s">
        <v>207</v>
      </c>
      <c r="E7" s="24" t="s">
        <v>223</v>
      </c>
      <c r="F7" s="6" t="s">
        <v>152</v>
      </c>
      <c r="G7" s="6" t="s">
        <v>152</v>
      </c>
      <c r="H7" s="12">
        <f>I7*H$20/I$20</f>
        <v>2363.2067881828762</v>
      </c>
      <c r="I7" s="26">
        <f>J7*I$20/J$20</f>
        <v>2116.8876782878783</v>
      </c>
      <c r="J7" s="26">
        <f>3*24*70.85</f>
        <v>5101.2</v>
      </c>
      <c r="K7" s="29" t="s">
        <v>144</v>
      </c>
      <c r="L7" s="30">
        <v>2009</v>
      </c>
    </row>
    <row r="8" spans="1:15" x14ac:dyDescent="0.2">
      <c r="A8" s="25" t="s">
        <v>146</v>
      </c>
      <c r="B8" s="6" t="s">
        <v>278</v>
      </c>
      <c r="C8" s="6" t="s">
        <v>77</v>
      </c>
      <c r="D8" s="6" t="s">
        <v>207</v>
      </c>
      <c r="E8" s="24" t="s">
        <v>223</v>
      </c>
      <c r="F8" s="6" t="s">
        <v>152</v>
      </c>
      <c r="G8" s="6" t="s">
        <v>152</v>
      </c>
      <c r="H8" s="12">
        <f t="shared" ref="H8:H13" si="0">I8*H$20/I$20</f>
        <v>4726.4135763657523</v>
      </c>
      <c r="I8" s="26">
        <f t="shared" ref="I8:I13" si="1">J8*I$20/J$20</f>
        <v>4233.7753565757566</v>
      </c>
      <c r="J8" s="26">
        <f>3*2*24*70.85</f>
        <v>10202.4</v>
      </c>
      <c r="K8" s="29">
        <v>75</v>
      </c>
      <c r="L8" s="30">
        <v>2017</v>
      </c>
    </row>
    <row r="9" spans="1:15" x14ac:dyDescent="0.2">
      <c r="A9" s="25" t="s">
        <v>142</v>
      </c>
      <c r="B9" s="6" t="s">
        <v>86</v>
      </c>
      <c r="C9" s="6" t="s">
        <v>77</v>
      </c>
      <c r="D9" s="6" t="s">
        <v>207</v>
      </c>
      <c r="E9" s="24" t="s">
        <v>223</v>
      </c>
      <c r="F9" s="6" t="s">
        <v>152</v>
      </c>
      <c r="G9" s="6" t="s">
        <v>152</v>
      </c>
      <c r="H9" s="12">
        <f t="shared" si="0"/>
        <v>2363.2067881828762</v>
      </c>
      <c r="I9" s="26">
        <f t="shared" si="1"/>
        <v>2116.8876782878783</v>
      </c>
      <c r="J9" s="26">
        <f>3*24*70.85</f>
        <v>5101.2</v>
      </c>
      <c r="K9" s="29" t="s">
        <v>144</v>
      </c>
      <c r="L9" s="30">
        <v>2013</v>
      </c>
      <c r="O9" s="18"/>
    </row>
    <row r="10" spans="1:15" x14ac:dyDescent="0.2">
      <c r="A10" s="25" t="s">
        <v>147</v>
      </c>
      <c r="B10" s="6" t="s">
        <v>141</v>
      </c>
      <c r="C10" s="6" t="s">
        <v>77</v>
      </c>
      <c r="D10" s="6" t="s">
        <v>207</v>
      </c>
      <c r="E10" s="24" t="s">
        <v>223</v>
      </c>
      <c r="F10" s="6" t="s">
        <v>152</v>
      </c>
      <c r="G10" s="6" t="s">
        <v>152</v>
      </c>
      <c r="H10" s="12">
        <f t="shared" si="0"/>
        <v>4726.4135763657523</v>
      </c>
      <c r="I10" s="26">
        <f t="shared" si="1"/>
        <v>4233.7753565757566</v>
      </c>
      <c r="J10" s="26">
        <f>3*2*24*70.85</f>
        <v>10202.4</v>
      </c>
      <c r="K10" s="29" t="s">
        <v>145</v>
      </c>
      <c r="L10" s="30">
        <v>2006</v>
      </c>
    </row>
    <row r="11" spans="1:15" x14ac:dyDescent="0.2">
      <c r="A11" s="25" t="s">
        <v>184</v>
      </c>
      <c r="B11" s="6" t="s">
        <v>185</v>
      </c>
      <c r="C11" s="6" t="s">
        <v>77</v>
      </c>
      <c r="D11" s="6" t="s">
        <v>207</v>
      </c>
      <c r="E11" s="24" t="s">
        <v>223</v>
      </c>
      <c r="F11" s="6" t="s">
        <v>152</v>
      </c>
      <c r="G11" s="6" t="s">
        <v>152</v>
      </c>
      <c r="H11" s="12">
        <f t="shared" si="0"/>
        <v>2316.3243826774838</v>
      </c>
      <c r="I11" s="26">
        <f t="shared" si="1"/>
        <v>2074.8918669017862</v>
      </c>
      <c r="J11" s="26">
        <v>5000</v>
      </c>
      <c r="K11" s="29">
        <v>48</v>
      </c>
      <c r="L11" s="30">
        <v>2014</v>
      </c>
    </row>
    <row r="12" spans="1:15" x14ac:dyDescent="0.2">
      <c r="A12" s="25" t="s">
        <v>184</v>
      </c>
      <c r="B12" s="6" t="s">
        <v>190</v>
      </c>
      <c r="C12" s="6" t="s">
        <v>77</v>
      </c>
      <c r="D12" s="6" t="s">
        <v>207</v>
      </c>
      <c r="E12" s="24" t="s">
        <v>223</v>
      </c>
      <c r="F12" s="6" t="s">
        <v>152</v>
      </c>
      <c r="G12" s="6" t="s">
        <v>152</v>
      </c>
      <c r="H12" s="12">
        <f t="shared" si="0"/>
        <v>4632.6487653549675</v>
      </c>
      <c r="I12" s="26">
        <f t="shared" si="1"/>
        <v>4149.7837338035724</v>
      </c>
      <c r="J12" s="26">
        <v>10000</v>
      </c>
      <c r="K12" s="29">
        <v>49</v>
      </c>
      <c r="L12" s="30" t="s">
        <v>189</v>
      </c>
    </row>
    <row r="13" spans="1:15" x14ac:dyDescent="0.2">
      <c r="A13" s="25" t="s">
        <v>184</v>
      </c>
      <c r="B13" s="6" t="s">
        <v>252</v>
      </c>
      <c r="C13" s="6" t="s">
        <v>95</v>
      </c>
      <c r="D13" s="6" t="s">
        <v>255</v>
      </c>
      <c r="E13" s="24" t="s">
        <v>223</v>
      </c>
      <c r="F13" s="6" t="s">
        <v>152</v>
      </c>
      <c r="G13" s="6" t="s">
        <v>152</v>
      </c>
      <c r="H13" s="12">
        <f t="shared" si="0"/>
        <v>4632.6487653549675</v>
      </c>
      <c r="I13" s="26">
        <f t="shared" si="1"/>
        <v>4149.7837338035724</v>
      </c>
      <c r="J13" s="26">
        <v>10000</v>
      </c>
      <c r="K13" s="29">
        <v>66</v>
      </c>
      <c r="L13" s="30">
        <v>2017</v>
      </c>
    </row>
    <row r="14" spans="1:15" x14ac:dyDescent="0.2">
      <c r="A14" s="1"/>
      <c r="B14" s="2"/>
      <c r="C14" s="2"/>
      <c r="D14" s="2"/>
      <c r="E14" s="2"/>
      <c r="F14" s="2"/>
      <c r="G14" s="2"/>
      <c r="H14" s="12"/>
      <c r="I14" s="8"/>
      <c r="J14" s="8"/>
      <c r="K14" s="14"/>
      <c r="L14" s="28"/>
    </row>
    <row r="15" spans="1:15" x14ac:dyDescent="0.2">
      <c r="A15" s="55" t="s">
        <v>102</v>
      </c>
      <c r="B15" s="56"/>
      <c r="C15" s="56"/>
      <c r="D15" s="50"/>
      <c r="E15" s="50"/>
      <c r="F15" s="45"/>
      <c r="G15" s="45"/>
      <c r="H15" s="9">
        <f>SUM(H7:H13)</f>
        <v>25760.862642484673</v>
      </c>
      <c r="I15" s="9">
        <f>SUM(I7:I13)</f>
        <v>23075.785404236201</v>
      </c>
      <c r="J15" s="9">
        <f>SUM(J7:J13)</f>
        <v>55607.199999999997</v>
      </c>
      <c r="K15" s="31"/>
      <c r="L15" s="32"/>
    </row>
    <row r="16" spans="1:15" x14ac:dyDescent="0.2">
      <c r="A16" s="57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73"/>
    </row>
    <row r="17" spans="1:12" ht="15.75" x14ac:dyDescent="0.2">
      <c r="A17" s="52" t="s">
        <v>84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4"/>
    </row>
    <row r="18" spans="1:12" x14ac:dyDescent="0.2">
      <c r="A18" s="1"/>
      <c r="B18" s="2"/>
      <c r="C18" s="2"/>
      <c r="D18" s="2"/>
      <c r="E18" s="2"/>
      <c r="F18" s="2"/>
      <c r="G18" s="2"/>
      <c r="H18" s="12"/>
      <c r="I18" s="8"/>
      <c r="J18" s="8"/>
      <c r="K18" s="19"/>
      <c r="L18" s="28"/>
    </row>
    <row r="19" spans="1:12" x14ac:dyDescent="0.2">
      <c r="A19" s="25" t="s">
        <v>4</v>
      </c>
      <c r="B19" s="6" t="s">
        <v>13</v>
      </c>
      <c r="C19" s="6" t="s">
        <v>15</v>
      </c>
      <c r="D19" s="6" t="s">
        <v>207</v>
      </c>
      <c r="E19" s="24" t="s">
        <v>227</v>
      </c>
      <c r="F19" s="6" t="s">
        <v>140</v>
      </c>
      <c r="G19" s="6" t="s">
        <v>107</v>
      </c>
      <c r="H19" s="12"/>
      <c r="I19" s="26"/>
      <c r="J19" s="26"/>
      <c r="K19" s="41">
        <v>58</v>
      </c>
      <c r="L19" s="30">
        <v>2012</v>
      </c>
    </row>
    <row r="20" spans="1:12" x14ac:dyDescent="0.2">
      <c r="A20" s="25" t="s">
        <v>4</v>
      </c>
      <c r="B20" s="6" t="s">
        <v>13</v>
      </c>
      <c r="C20" s="6" t="s">
        <v>15</v>
      </c>
      <c r="D20" s="6" t="s">
        <v>207</v>
      </c>
      <c r="E20" s="24" t="s">
        <v>224</v>
      </c>
      <c r="F20" s="6"/>
      <c r="G20" s="6"/>
      <c r="H20" s="12">
        <v>55800</v>
      </c>
      <c r="I20" s="26">
        <f>H20*24/1000*3.2808^3*288.7/273.15</f>
        <v>49983.91720907783</v>
      </c>
      <c r="J20" s="26">
        <f>I20/0.7302/519.69*2.016/2.2046*1000</f>
        <v>120449.45090009307</v>
      </c>
      <c r="K20" s="41">
        <v>59</v>
      </c>
      <c r="L20" s="30">
        <v>2003</v>
      </c>
    </row>
    <row r="21" spans="1:12" x14ac:dyDescent="0.2">
      <c r="A21" s="25" t="s">
        <v>4</v>
      </c>
      <c r="B21" s="6" t="s">
        <v>61</v>
      </c>
      <c r="C21" s="6" t="s">
        <v>15</v>
      </c>
      <c r="D21" s="6"/>
      <c r="E21" s="24" t="s">
        <v>223</v>
      </c>
      <c r="F21" s="6" t="s">
        <v>284</v>
      </c>
      <c r="G21" s="6" t="s">
        <v>107</v>
      </c>
      <c r="H21" s="12">
        <v>75000</v>
      </c>
      <c r="I21" s="26">
        <f>H21*24/1000*3.2808^3*288.7/273.15</f>
        <v>67182.684420803533</v>
      </c>
      <c r="J21" s="26">
        <f>I21/0.7302/519.69*2.016/2.2046*1000</f>
        <v>161894.42325281331</v>
      </c>
      <c r="K21" s="29">
        <v>15</v>
      </c>
      <c r="L21" s="30">
        <v>2016</v>
      </c>
    </row>
    <row r="22" spans="1:12" x14ac:dyDescent="0.2">
      <c r="A22" s="25" t="s">
        <v>4</v>
      </c>
      <c r="B22" s="6" t="s">
        <v>52</v>
      </c>
      <c r="C22" s="6" t="s">
        <v>15</v>
      </c>
      <c r="D22" s="6" t="s">
        <v>207</v>
      </c>
      <c r="E22" s="24" t="s">
        <v>223</v>
      </c>
      <c r="F22" s="6" t="s">
        <v>217</v>
      </c>
      <c r="G22" s="6" t="s">
        <v>107</v>
      </c>
      <c r="H22" s="12">
        <v>13000</v>
      </c>
      <c r="I22" s="26">
        <f>H22*24/1000*3.2808^3*288.7/273.15</f>
        <v>11644.99863293928</v>
      </c>
      <c r="J22" s="26">
        <f>I22/0.7302/519.69*2.016/2.2046*1000</f>
        <v>28061.700030487638</v>
      </c>
      <c r="K22" s="29">
        <v>12</v>
      </c>
      <c r="L22" s="30">
        <v>2013</v>
      </c>
    </row>
    <row r="23" spans="1:12" x14ac:dyDescent="0.2">
      <c r="A23" s="25" t="s">
        <v>4</v>
      </c>
      <c r="B23" s="6" t="s">
        <v>283</v>
      </c>
      <c r="C23" s="6" t="s">
        <v>202</v>
      </c>
      <c r="D23" s="6" t="s">
        <v>280</v>
      </c>
      <c r="E23" s="24" t="s">
        <v>223</v>
      </c>
      <c r="F23" s="6"/>
      <c r="G23" s="6"/>
      <c r="H23" s="12"/>
      <c r="I23" s="26"/>
      <c r="J23" s="26"/>
      <c r="K23" s="29">
        <v>76</v>
      </c>
      <c r="L23" s="30"/>
    </row>
    <row r="24" spans="1:12" x14ac:dyDescent="0.2">
      <c r="A24" s="25" t="s">
        <v>4</v>
      </c>
      <c r="B24" s="6" t="s">
        <v>282</v>
      </c>
      <c r="C24" s="6" t="s">
        <v>202</v>
      </c>
      <c r="D24" s="6" t="s">
        <v>280</v>
      </c>
      <c r="E24" s="24" t="s">
        <v>223</v>
      </c>
      <c r="F24" s="6"/>
      <c r="G24" s="6"/>
      <c r="H24" s="12"/>
      <c r="I24" s="26"/>
      <c r="J24" s="26"/>
      <c r="K24" s="29">
        <v>76</v>
      </c>
      <c r="L24" s="30"/>
    </row>
    <row r="25" spans="1:12" x14ac:dyDescent="0.2">
      <c r="A25" s="25" t="s">
        <v>4</v>
      </c>
      <c r="B25" s="6"/>
      <c r="C25" s="6" t="s">
        <v>77</v>
      </c>
      <c r="D25" s="6" t="s">
        <v>280</v>
      </c>
      <c r="E25" s="24" t="s">
        <v>223</v>
      </c>
      <c r="F25" s="6"/>
      <c r="G25" s="6"/>
      <c r="H25" s="12">
        <v>4000</v>
      </c>
      <c r="I25" s="26">
        <f>H25*24/1000*3.2808^3*288.7/273.15</f>
        <v>3583.0765024428556</v>
      </c>
      <c r="J25" s="26">
        <f>I25/0.7302/519.69*2.016/2.2046*1000</f>
        <v>8634.3692401500412</v>
      </c>
      <c r="K25" s="29" t="s">
        <v>305</v>
      </c>
      <c r="L25" s="30"/>
    </row>
    <row r="26" spans="1:12" x14ac:dyDescent="0.2">
      <c r="A26" s="25" t="s">
        <v>4</v>
      </c>
      <c r="B26" s="6"/>
      <c r="C26" s="6" t="s">
        <v>77</v>
      </c>
      <c r="D26" s="6" t="s">
        <v>280</v>
      </c>
      <c r="E26" s="24" t="s">
        <v>223</v>
      </c>
      <c r="F26" s="6"/>
      <c r="G26" s="6"/>
      <c r="H26" s="12"/>
      <c r="I26" s="26"/>
      <c r="J26" s="26"/>
      <c r="K26" s="29">
        <v>76</v>
      </c>
      <c r="L26" s="30"/>
    </row>
    <row r="27" spans="1:12" x14ac:dyDescent="0.2">
      <c r="A27" s="25" t="s">
        <v>4</v>
      </c>
      <c r="B27" s="6"/>
      <c r="C27" s="6" t="s">
        <v>77</v>
      </c>
      <c r="D27" s="6" t="s">
        <v>280</v>
      </c>
      <c r="E27" s="24" t="s">
        <v>223</v>
      </c>
      <c r="F27" s="6"/>
      <c r="G27" s="6"/>
      <c r="H27" s="12"/>
      <c r="I27" s="26"/>
      <c r="J27" s="26"/>
      <c r="K27" s="29">
        <v>76</v>
      </c>
      <c r="L27" s="30"/>
    </row>
    <row r="28" spans="1:12" x14ac:dyDescent="0.2">
      <c r="A28" s="25" t="s">
        <v>4</v>
      </c>
      <c r="B28" s="6" t="s">
        <v>269</v>
      </c>
      <c r="C28" s="6" t="s">
        <v>101</v>
      </c>
      <c r="D28" s="6"/>
      <c r="E28" s="24" t="s">
        <v>223</v>
      </c>
      <c r="F28" s="6"/>
      <c r="G28" s="6"/>
      <c r="H28" s="12">
        <v>3000</v>
      </c>
      <c r="I28" s="26">
        <f>H28*24/1000*3.2808^3*288.7/273.15</f>
        <v>2687.3073768321415</v>
      </c>
      <c r="J28" s="26">
        <f>I28/0.7302/519.69*2.016/2.2046*1000</f>
        <v>6475.7769301125318</v>
      </c>
      <c r="K28" s="29">
        <v>67</v>
      </c>
      <c r="L28" s="30"/>
    </row>
    <row r="29" spans="1:12" x14ac:dyDescent="0.2">
      <c r="A29" s="25" t="s">
        <v>4</v>
      </c>
      <c r="B29" s="6" t="s">
        <v>269</v>
      </c>
      <c r="C29" s="6" t="s">
        <v>101</v>
      </c>
      <c r="D29" s="6"/>
      <c r="E29" s="24" t="s">
        <v>223</v>
      </c>
      <c r="F29" s="6"/>
      <c r="G29" s="6"/>
      <c r="H29" s="12">
        <v>1000</v>
      </c>
      <c r="I29" s="26">
        <f>H29*24/1000*3.2808^3*288.7/273.15</f>
        <v>895.7691256107139</v>
      </c>
      <c r="J29" s="26">
        <f>I29/0.7302/519.69*2.016/2.2046*1000</f>
        <v>2158.5923100375103</v>
      </c>
      <c r="K29" s="29">
        <v>67</v>
      </c>
      <c r="L29" s="30"/>
    </row>
    <row r="30" spans="1:12" x14ac:dyDescent="0.2">
      <c r="A30" s="25" t="s">
        <v>4</v>
      </c>
      <c r="B30" s="6" t="s">
        <v>249</v>
      </c>
      <c r="C30" s="6" t="s">
        <v>38</v>
      </c>
      <c r="D30" s="6"/>
      <c r="E30" s="6"/>
      <c r="F30" s="6"/>
      <c r="G30" s="6"/>
      <c r="H30" s="12"/>
      <c r="I30" s="26"/>
      <c r="J30" s="26"/>
      <c r="K30" s="29">
        <v>65</v>
      </c>
      <c r="L30" s="30"/>
    </row>
    <row r="31" spans="1:12" x14ac:dyDescent="0.2">
      <c r="A31" s="25" t="s">
        <v>4</v>
      </c>
      <c r="B31" s="6" t="s">
        <v>17</v>
      </c>
      <c r="C31" s="6" t="s">
        <v>16</v>
      </c>
      <c r="D31" s="6" t="s">
        <v>207</v>
      </c>
      <c r="E31" s="24" t="s">
        <v>223</v>
      </c>
      <c r="F31" s="6" t="s">
        <v>192</v>
      </c>
      <c r="G31" s="6" t="s">
        <v>106</v>
      </c>
      <c r="H31" s="12">
        <v>150000</v>
      </c>
      <c r="I31" s="26">
        <f t="shared" ref="I31:I38" si="2">H31*24/1000*3.2808^3*288.7/273.15</f>
        <v>134365.36884160707</v>
      </c>
      <c r="J31" s="26">
        <f t="shared" ref="J31:J38" si="3">I31/0.7302/519.69*2.016/2.2046*1000</f>
        <v>323788.84650562663</v>
      </c>
      <c r="K31" s="41" t="s">
        <v>195</v>
      </c>
      <c r="L31" s="30">
        <v>2015</v>
      </c>
    </row>
    <row r="32" spans="1:12" x14ac:dyDescent="0.2">
      <c r="A32" s="25" t="s">
        <v>4</v>
      </c>
      <c r="B32" s="6" t="s">
        <v>17</v>
      </c>
      <c r="C32" s="6" t="s">
        <v>16</v>
      </c>
      <c r="D32" s="6" t="s">
        <v>207</v>
      </c>
      <c r="E32" s="24" t="s">
        <v>223</v>
      </c>
      <c r="F32" s="6" t="s">
        <v>192</v>
      </c>
      <c r="G32" s="6" t="s">
        <v>106</v>
      </c>
      <c r="H32" s="12">
        <v>150000</v>
      </c>
      <c r="I32" s="26">
        <f t="shared" si="2"/>
        <v>134365.36884160707</v>
      </c>
      <c r="J32" s="26">
        <f t="shared" si="3"/>
        <v>323788.84650562663</v>
      </c>
      <c r="K32" s="41" t="s">
        <v>195</v>
      </c>
      <c r="L32" s="30">
        <v>2015</v>
      </c>
    </row>
    <row r="33" spans="1:12" x14ac:dyDescent="0.2">
      <c r="A33" s="25" t="s">
        <v>4</v>
      </c>
      <c r="B33" s="6" t="s">
        <v>17</v>
      </c>
      <c r="C33" s="6" t="s">
        <v>16</v>
      </c>
      <c r="D33" s="6" t="s">
        <v>233</v>
      </c>
      <c r="E33" s="24" t="s">
        <v>223</v>
      </c>
      <c r="F33" s="6" t="s">
        <v>192</v>
      </c>
      <c r="G33" s="6" t="s">
        <v>106</v>
      </c>
      <c r="H33" s="12">
        <v>40000</v>
      </c>
      <c r="I33" s="26">
        <f t="shared" si="2"/>
        <v>35830.765024428554</v>
      </c>
      <c r="J33" s="26">
        <f t="shared" si="3"/>
        <v>86343.692401500419</v>
      </c>
      <c r="K33" s="41">
        <v>50</v>
      </c>
      <c r="L33" s="30">
        <v>2015</v>
      </c>
    </row>
    <row r="34" spans="1:12" x14ac:dyDescent="0.2">
      <c r="A34" s="25" t="s">
        <v>4</v>
      </c>
      <c r="B34" s="6" t="s">
        <v>55</v>
      </c>
      <c r="C34" s="6" t="s">
        <v>55</v>
      </c>
      <c r="D34" s="6" t="s">
        <v>207</v>
      </c>
      <c r="E34" s="24" t="s">
        <v>223</v>
      </c>
      <c r="F34" s="6" t="s">
        <v>108</v>
      </c>
      <c r="G34" s="6" t="s">
        <v>106</v>
      </c>
      <c r="H34" s="12">
        <v>100000</v>
      </c>
      <c r="I34" s="26">
        <f t="shared" si="2"/>
        <v>89576.912561071396</v>
      </c>
      <c r="J34" s="26">
        <f t="shared" si="3"/>
        <v>215859.23100375111</v>
      </c>
      <c r="K34" s="29">
        <v>14</v>
      </c>
      <c r="L34" s="30">
        <v>2011</v>
      </c>
    </row>
    <row r="35" spans="1:12" x14ac:dyDescent="0.2">
      <c r="A35" s="25" t="s">
        <v>4</v>
      </c>
      <c r="B35" s="6" t="s">
        <v>55</v>
      </c>
      <c r="C35" s="6" t="s">
        <v>55</v>
      </c>
      <c r="D35" s="6" t="s">
        <v>207</v>
      </c>
      <c r="E35" s="24" t="s">
        <v>223</v>
      </c>
      <c r="F35" s="6"/>
      <c r="G35" s="6"/>
      <c r="H35" s="12">
        <v>2000</v>
      </c>
      <c r="I35" s="26">
        <f t="shared" si="2"/>
        <v>1791.5382512214278</v>
      </c>
      <c r="J35" s="26">
        <f t="shared" si="3"/>
        <v>4317.1846200750206</v>
      </c>
      <c r="K35" s="29">
        <v>22</v>
      </c>
      <c r="L35" s="30">
        <v>2002</v>
      </c>
    </row>
    <row r="36" spans="1:12" x14ac:dyDescent="0.2">
      <c r="A36" s="25" t="s">
        <v>4</v>
      </c>
      <c r="B36" s="6" t="s">
        <v>55</v>
      </c>
      <c r="C36" s="6" t="s">
        <v>55</v>
      </c>
      <c r="D36" s="6" t="s">
        <v>207</v>
      </c>
      <c r="E36" s="24" t="s">
        <v>224</v>
      </c>
      <c r="F36" s="6"/>
      <c r="G36" s="6"/>
      <c r="H36" s="12">
        <v>500</v>
      </c>
      <c r="I36" s="26">
        <f t="shared" si="2"/>
        <v>447.88456280535695</v>
      </c>
      <c r="J36" s="26">
        <f t="shared" si="3"/>
        <v>1079.2961550187551</v>
      </c>
      <c r="K36" s="29" t="s">
        <v>265</v>
      </c>
      <c r="L36" s="30">
        <v>1999</v>
      </c>
    </row>
    <row r="37" spans="1:12" x14ac:dyDescent="0.2">
      <c r="A37" s="25" t="s">
        <v>4</v>
      </c>
      <c r="B37" s="6" t="s">
        <v>234</v>
      </c>
      <c r="C37" s="6" t="s">
        <v>80</v>
      </c>
      <c r="D37" s="6" t="s">
        <v>207</v>
      </c>
      <c r="E37" s="24" t="s">
        <v>224</v>
      </c>
      <c r="F37" s="6"/>
      <c r="G37" s="6"/>
      <c r="H37" s="12">
        <v>6546</v>
      </c>
      <c r="I37" s="26">
        <f t="shared" si="2"/>
        <v>5863.7046962477334</v>
      </c>
      <c r="J37" s="26">
        <f t="shared" si="3"/>
        <v>14130.145261505546</v>
      </c>
      <c r="K37" s="29" t="s">
        <v>237</v>
      </c>
      <c r="L37" s="30">
        <v>2000</v>
      </c>
    </row>
    <row r="38" spans="1:12" x14ac:dyDescent="0.2">
      <c r="A38" s="25" t="s">
        <v>4</v>
      </c>
      <c r="B38" s="6" t="s">
        <v>234</v>
      </c>
      <c r="C38" s="6" t="s">
        <v>80</v>
      </c>
      <c r="D38" s="6" t="s">
        <v>207</v>
      </c>
      <c r="E38" s="24" t="s">
        <v>224</v>
      </c>
      <c r="F38" s="6"/>
      <c r="G38" s="6"/>
      <c r="H38" s="12">
        <v>35500</v>
      </c>
      <c r="I38" s="26">
        <f t="shared" si="2"/>
        <v>31799.803959180343</v>
      </c>
      <c r="J38" s="26">
        <f t="shared" si="3"/>
        <v>76630.027006331627</v>
      </c>
      <c r="K38" s="29" t="s">
        <v>237</v>
      </c>
      <c r="L38" s="30">
        <v>2002</v>
      </c>
    </row>
    <row r="39" spans="1:12" x14ac:dyDescent="0.2">
      <c r="A39" s="25" t="s">
        <v>4</v>
      </c>
      <c r="B39" s="6" t="s">
        <v>179</v>
      </c>
      <c r="C39" s="6" t="s">
        <v>64</v>
      </c>
      <c r="D39" s="6"/>
      <c r="E39" s="24"/>
      <c r="F39" s="6"/>
      <c r="G39" s="6"/>
      <c r="H39" s="12"/>
      <c r="I39" s="26"/>
      <c r="J39" s="26"/>
      <c r="K39" s="29">
        <v>46</v>
      </c>
      <c r="L39" s="30">
        <v>2010</v>
      </c>
    </row>
    <row r="40" spans="1:12" x14ac:dyDescent="0.2">
      <c r="A40" s="25" t="s">
        <v>4</v>
      </c>
      <c r="B40" s="6" t="s">
        <v>60</v>
      </c>
      <c r="C40" s="6" t="s">
        <v>59</v>
      </c>
      <c r="D40" s="6" t="s">
        <v>207</v>
      </c>
      <c r="E40" s="24" t="s">
        <v>224</v>
      </c>
      <c r="F40" s="6" t="s">
        <v>218</v>
      </c>
      <c r="G40" s="6" t="s">
        <v>107</v>
      </c>
      <c r="H40" s="12">
        <v>2000</v>
      </c>
      <c r="I40" s="26">
        <f>H40*24/1000*3.2808^3*288.7/273.15</f>
        <v>1791.5382512214278</v>
      </c>
      <c r="J40" s="26">
        <f>I40/0.7302/519.69*2.016/2.2046*1000</f>
        <v>4317.1846200750206</v>
      </c>
      <c r="K40" s="29" t="s">
        <v>221</v>
      </c>
      <c r="L40" s="30">
        <v>1999</v>
      </c>
    </row>
    <row r="41" spans="1:12" x14ac:dyDescent="0.2">
      <c r="A41" s="25" t="s">
        <v>4</v>
      </c>
      <c r="B41" s="6" t="s">
        <v>60</v>
      </c>
      <c r="C41" s="6" t="s">
        <v>59</v>
      </c>
      <c r="D41" s="6"/>
      <c r="E41" s="24" t="s">
        <v>224</v>
      </c>
      <c r="F41" s="6"/>
      <c r="G41" s="6"/>
      <c r="H41" s="12"/>
      <c r="I41" s="26"/>
      <c r="J41" s="26"/>
      <c r="K41" s="29">
        <v>83</v>
      </c>
      <c r="L41" s="30">
        <v>2001</v>
      </c>
    </row>
    <row r="42" spans="1:12" x14ac:dyDescent="0.2">
      <c r="A42" s="25" t="s">
        <v>4</v>
      </c>
      <c r="B42" s="6" t="s">
        <v>242</v>
      </c>
      <c r="C42" s="6" t="s">
        <v>120</v>
      </c>
      <c r="D42" s="6"/>
      <c r="E42" s="24"/>
      <c r="F42" s="6"/>
      <c r="G42" s="6"/>
      <c r="H42" s="12"/>
      <c r="I42" s="26"/>
      <c r="J42" s="26"/>
      <c r="K42" s="29">
        <v>79</v>
      </c>
      <c r="L42" s="30">
        <v>2007</v>
      </c>
    </row>
    <row r="43" spans="1:12" x14ac:dyDescent="0.2">
      <c r="A43" s="25" t="s">
        <v>260</v>
      </c>
      <c r="B43" s="6" t="s">
        <v>13</v>
      </c>
      <c r="C43" s="6" t="s">
        <v>15</v>
      </c>
      <c r="D43" s="6" t="s">
        <v>207</v>
      </c>
      <c r="E43" s="24" t="s">
        <v>224</v>
      </c>
      <c r="F43" s="6" t="s">
        <v>321</v>
      </c>
      <c r="G43" s="6" t="s">
        <v>107</v>
      </c>
      <c r="H43" s="12">
        <v>20000</v>
      </c>
      <c r="I43" s="26">
        <f>H43*24/1000*3.2808^3*288.7/273.15</f>
        <v>17915.382512214277</v>
      </c>
      <c r="J43" s="26">
        <f>I43/0.7302/519.69*2.016/2.2046*1000</f>
        <v>43171.846200750209</v>
      </c>
      <c r="K43" s="41" t="s">
        <v>262</v>
      </c>
      <c r="L43" s="30">
        <v>2005</v>
      </c>
    </row>
    <row r="44" spans="1:12" x14ac:dyDescent="0.2">
      <c r="A44" s="25" t="s">
        <v>260</v>
      </c>
      <c r="B44" s="6" t="s">
        <v>13</v>
      </c>
      <c r="C44" s="6" t="s">
        <v>15</v>
      </c>
      <c r="D44" s="6" t="s">
        <v>207</v>
      </c>
      <c r="E44" s="24" t="s">
        <v>224</v>
      </c>
      <c r="F44" s="6" t="s">
        <v>299</v>
      </c>
      <c r="G44" s="6" t="s">
        <v>107</v>
      </c>
      <c r="H44" s="12">
        <v>165000</v>
      </c>
      <c r="I44" s="26">
        <f>H44*24/1000*3.2808^3*288.7/273.15</f>
        <v>147801.90572576775</v>
      </c>
      <c r="J44" s="26">
        <f>I44/0.7302/519.69*2.016/2.2046*1000</f>
        <v>356167.73115618917</v>
      </c>
      <c r="K44" s="41">
        <v>94</v>
      </c>
      <c r="L44" s="30">
        <v>2012</v>
      </c>
    </row>
    <row r="45" spans="1:12" x14ac:dyDescent="0.2">
      <c r="A45" s="25" t="s">
        <v>35</v>
      </c>
      <c r="B45" s="6" t="s">
        <v>75</v>
      </c>
      <c r="C45" s="6" t="s">
        <v>15</v>
      </c>
      <c r="D45" s="6" t="s">
        <v>207</v>
      </c>
      <c r="E45" s="24" t="s">
        <v>268</v>
      </c>
      <c r="F45" s="6" t="s">
        <v>119</v>
      </c>
      <c r="G45" s="6" t="s">
        <v>106</v>
      </c>
      <c r="H45" s="12">
        <f>I45*1000/24/3.2808^3*273.15/288.706</f>
        <v>100470.22945087073</v>
      </c>
      <c r="I45" s="26">
        <v>90000</v>
      </c>
      <c r="J45" s="26">
        <f>I45/0.7302/519.69*2.016/2.2046*1000</f>
        <v>216878.77193905861</v>
      </c>
      <c r="K45" s="29">
        <v>8</v>
      </c>
      <c r="L45" s="30">
        <v>2013</v>
      </c>
    </row>
    <row r="46" spans="1:12" x14ac:dyDescent="0.2">
      <c r="A46" s="25" t="s">
        <v>35</v>
      </c>
      <c r="B46" s="6" t="s">
        <v>118</v>
      </c>
      <c r="C46" s="6" t="s">
        <v>15</v>
      </c>
      <c r="D46" s="6"/>
      <c r="E46" s="6"/>
      <c r="F46" s="6"/>
      <c r="G46" s="6"/>
      <c r="H46" s="12"/>
      <c r="I46" s="26"/>
      <c r="J46" s="26"/>
      <c r="K46" s="29">
        <v>30</v>
      </c>
      <c r="L46" s="30">
        <v>2004</v>
      </c>
    </row>
    <row r="47" spans="1:12" x14ac:dyDescent="0.2">
      <c r="A47" s="25" t="s">
        <v>35</v>
      </c>
      <c r="B47" s="6" t="s">
        <v>203</v>
      </c>
      <c r="C47" s="6" t="s">
        <v>15</v>
      </c>
      <c r="D47" s="6"/>
      <c r="E47" s="6"/>
      <c r="F47" s="6" t="s">
        <v>204</v>
      </c>
      <c r="G47" s="6" t="s">
        <v>107</v>
      </c>
      <c r="H47" s="12">
        <f>I47*1000/24/3.2808^3*273.15/288.706</f>
        <v>111633.58827874526</v>
      </c>
      <c r="I47" s="26">
        <v>100000</v>
      </c>
      <c r="J47" s="26">
        <f>I47/0.7302/519.69*2.016/2.2046*1000</f>
        <v>240976.41326562068</v>
      </c>
      <c r="K47" s="29">
        <v>53</v>
      </c>
      <c r="L47" s="30">
        <v>2009</v>
      </c>
    </row>
    <row r="48" spans="1:12" x14ac:dyDescent="0.2">
      <c r="A48" s="25" t="s">
        <v>35</v>
      </c>
      <c r="B48" s="6" t="s">
        <v>117</v>
      </c>
      <c r="C48" s="6" t="s">
        <v>15</v>
      </c>
      <c r="D48" s="6"/>
      <c r="E48" s="6"/>
      <c r="F48" s="6"/>
      <c r="G48" s="6"/>
      <c r="H48" s="12"/>
      <c r="I48" s="26"/>
      <c r="J48" s="26"/>
      <c r="K48" s="29">
        <v>30</v>
      </c>
      <c r="L48" s="30">
        <v>2004</v>
      </c>
    </row>
    <row r="49" spans="1:12" x14ac:dyDescent="0.2">
      <c r="A49" s="25" t="s">
        <v>35</v>
      </c>
      <c r="B49" s="6" t="s">
        <v>116</v>
      </c>
      <c r="C49" s="6" t="s">
        <v>15</v>
      </c>
      <c r="D49" s="6"/>
      <c r="E49" s="24" t="s">
        <v>223</v>
      </c>
      <c r="F49" s="6"/>
      <c r="G49" s="6"/>
      <c r="H49" s="12"/>
      <c r="I49" s="26"/>
      <c r="J49" s="26"/>
      <c r="K49" s="29">
        <v>30</v>
      </c>
      <c r="L49" s="30">
        <v>2001</v>
      </c>
    </row>
    <row r="50" spans="1:12" x14ac:dyDescent="0.2">
      <c r="A50" s="25" t="s">
        <v>35</v>
      </c>
      <c r="B50" s="6" t="s">
        <v>116</v>
      </c>
      <c r="C50" s="6" t="s">
        <v>15</v>
      </c>
      <c r="D50" s="6"/>
      <c r="E50" s="24" t="s">
        <v>223</v>
      </c>
      <c r="F50" s="6"/>
      <c r="G50" s="6"/>
      <c r="H50" s="12"/>
      <c r="I50" s="26"/>
      <c r="J50" s="26"/>
      <c r="K50" s="29">
        <v>30</v>
      </c>
      <c r="L50" s="30">
        <v>2004</v>
      </c>
    </row>
    <row r="51" spans="1:12" x14ac:dyDescent="0.2">
      <c r="A51" s="25" t="s">
        <v>35</v>
      </c>
      <c r="B51" s="6" t="s">
        <v>67</v>
      </c>
      <c r="C51" s="6" t="s">
        <v>24</v>
      </c>
      <c r="D51" s="6" t="s">
        <v>207</v>
      </c>
      <c r="E51" s="24" t="s">
        <v>268</v>
      </c>
      <c r="F51" s="6" t="s">
        <v>81</v>
      </c>
      <c r="G51" s="6" t="s">
        <v>106</v>
      </c>
      <c r="H51" s="44">
        <f>I51*1000/24/3.2808^3*273.15/288.706</f>
        <v>184195.42065992969</v>
      </c>
      <c r="I51" s="26">
        <v>165000</v>
      </c>
      <c r="J51" s="26">
        <f>I51/0.7302/519.69*2.016/2.2046*1000</f>
        <v>397611.08188827412</v>
      </c>
      <c r="K51" s="29">
        <v>23</v>
      </c>
      <c r="L51" s="30">
        <v>2016</v>
      </c>
    </row>
    <row r="52" spans="1:12" x14ac:dyDescent="0.2">
      <c r="A52" s="25" t="s">
        <v>35</v>
      </c>
      <c r="B52" s="6" t="s">
        <v>201</v>
      </c>
      <c r="C52" s="6" t="s">
        <v>202</v>
      </c>
      <c r="D52" s="6"/>
      <c r="E52" s="24" t="s">
        <v>223</v>
      </c>
      <c r="F52" s="6"/>
      <c r="G52" s="6"/>
      <c r="H52" s="12"/>
      <c r="I52" s="26"/>
      <c r="J52" s="26"/>
      <c r="K52" s="29">
        <v>30</v>
      </c>
      <c r="L52" s="30">
        <v>1992</v>
      </c>
    </row>
    <row r="53" spans="1:12" x14ac:dyDescent="0.2">
      <c r="A53" s="25" t="s">
        <v>35</v>
      </c>
      <c r="B53" s="6" t="s">
        <v>115</v>
      </c>
      <c r="C53" s="6" t="s">
        <v>101</v>
      </c>
      <c r="D53" s="6"/>
      <c r="E53" s="24" t="s">
        <v>223</v>
      </c>
      <c r="F53" s="6"/>
      <c r="G53" s="6"/>
      <c r="H53" s="12"/>
      <c r="I53" s="26"/>
      <c r="J53" s="26"/>
      <c r="K53" s="29">
        <v>30</v>
      </c>
      <c r="L53" s="30">
        <v>1997</v>
      </c>
    </row>
    <row r="54" spans="1:12" x14ac:dyDescent="0.2">
      <c r="A54" s="25" t="s">
        <v>35</v>
      </c>
      <c r="B54" s="6" t="s">
        <v>112</v>
      </c>
      <c r="C54" s="6" t="s">
        <v>101</v>
      </c>
      <c r="D54" s="6"/>
      <c r="E54" s="24" t="s">
        <v>223</v>
      </c>
      <c r="F54" s="6"/>
      <c r="G54" s="6"/>
      <c r="H54" s="12"/>
      <c r="I54" s="26"/>
      <c r="J54" s="26"/>
      <c r="K54" s="29">
        <v>30</v>
      </c>
      <c r="L54" s="30">
        <v>1992</v>
      </c>
    </row>
    <row r="55" spans="1:12" x14ac:dyDescent="0.2">
      <c r="A55" s="25" t="s">
        <v>35</v>
      </c>
      <c r="B55" s="6" t="s">
        <v>244</v>
      </c>
      <c r="C55" s="6" t="s">
        <v>101</v>
      </c>
      <c r="D55" s="6" t="s">
        <v>207</v>
      </c>
      <c r="E55" s="24" t="s">
        <v>223</v>
      </c>
      <c r="F55" s="6" t="s">
        <v>152</v>
      </c>
      <c r="G55" s="6" t="s">
        <v>107</v>
      </c>
      <c r="H55" s="12">
        <f>I55*1000/24/3.2808^3*273.15/288.706</f>
        <v>1674.503824181179</v>
      </c>
      <c r="I55" s="26">
        <v>1500</v>
      </c>
      <c r="J55" s="26">
        <f>I55/0.7302/519.69*2.016/2.2046*1000</f>
        <v>3614.646198984311</v>
      </c>
      <c r="K55" s="29" t="s">
        <v>210</v>
      </c>
      <c r="L55" s="30">
        <v>2005</v>
      </c>
    </row>
    <row r="56" spans="1:12" x14ac:dyDescent="0.2">
      <c r="A56" s="25" t="s">
        <v>35</v>
      </c>
      <c r="B56" s="6" t="s">
        <v>244</v>
      </c>
      <c r="C56" s="6" t="s">
        <v>101</v>
      </c>
      <c r="D56" s="6"/>
      <c r="E56" s="24" t="s">
        <v>223</v>
      </c>
      <c r="F56" s="6"/>
      <c r="G56" s="6"/>
      <c r="H56" s="12"/>
      <c r="I56" s="26"/>
      <c r="J56" s="26"/>
      <c r="K56" s="29">
        <v>62</v>
      </c>
      <c r="L56" s="30">
        <v>2011</v>
      </c>
    </row>
    <row r="57" spans="1:12" x14ac:dyDescent="0.2">
      <c r="A57" s="25" t="s">
        <v>35</v>
      </c>
      <c r="B57" s="6" t="s">
        <v>58</v>
      </c>
      <c r="C57" s="6" t="s">
        <v>55</v>
      </c>
      <c r="D57" s="6"/>
      <c r="E57" s="24" t="s">
        <v>268</v>
      </c>
      <c r="F57" s="6" t="s">
        <v>267</v>
      </c>
      <c r="G57" s="6" t="s">
        <v>107</v>
      </c>
      <c r="H57" s="12"/>
      <c r="I57" s="26"/>
      <c r="J57" s="26"/>
      <c r="K57" s="29">
        <v>30</v>
      </c>
      <c r="L57" s="30">
        <v>1999</v>
      </c>
    </row>
    <row r="58" spans="1:12" x14ac:dyDescent="0.2">
      <c r="A58" s="49" t="s">
        <v>35</v>
      </c>
      <c r="B58" s="27" t="s">
        <v>164</v>
      </c>
      <c r="C58" s="27" t="s">
        <v>69</v>
      </c>
      <c r="D58" s="27" t="s">
        <v>207</v>
      </c>
      <c r="E58" s="24" t="s">
        <v>223</v>
      </c>
      <c r="F58" s="27" t="s">
        <v>165</v>
      </c>
      <c r="G58" s="24"/>
      <c r="H58" s="44">
        <v>1720</v>
      </c>
      <c r="I58" s="26">
        <f>H58*24/1000*3.2808^3*288.7/273.15</f>
        <v>1540.7228960504278</v>
      </c>
      <c r="J58" s="26">
        <f>I58/0.7302/519.69*2.016/2.2046*1000</f>
        <v>3712.7787732645193</v>
      </c>
      <c r="K58" s="29">
        <v>41</v>
      </c>
      <c r="L58" s="30">
        <v>2000</v>
      </c>
    </row>
    <row r="59" spans="1:12" x14ac:dyDescent="0.2">
      <c r="A59" s="49" t="s">
        <v>232</v>
      </c>
      <c r="B59" s="27" t="s">
        <v>60</v>
      </c>
      <c r="C59" s="27" t="s">
        <v>59</v>
      </c>
      <c r="D59" s="27"/>
      <c r="E59" s="24" t="s">
        <v>223</v>
      </c>
      <c r="F59" s="27" t="s">
        <v>152</v>
      </c>
      <c r="G59" s="27" t="s">
        <v>152</v>
      </c>
      <c r="H59" s="44">
        <v>13000</v>
      </c>
      <c r="I59" s="26">
        <f>H59*24/1000*3.2808^3*288.7/273.15</f>
        <v>11644.99863293928</v>
      </c>
      <c r="J59" s="26">
        <f>I59/0.7302/519.69*2.016/2.2046*1000</f>
        <v>28061.700030487638</v>
      </c>
      <c r="K59" s="29">
        <v>47</v>
      </c>
      <c r="L59" s="30">
        <v>2013</v>
      </c>
    </row>
    <row r="60" spans="1:12" x14ac:dyDescent="0.2">
      <c r="A60" s="49" t="s">
        <v>232</v>
      </c>
      <c r="B60" s="27" t="s">
        <v>60</v>
      </c>
      <c r="C60" s="27" t="s">
        <v>59</v>
      </c>
      <c r="D60" s="27"/>
      <c r="E60" s="24" t="s">
        <v>223</v>
      </c>
      <c r="F60" s="27" t="s">
        <v>152</v>
      </c>
      <c r="G60" s="27" t="s">
        <v>152</v>
      </c>
      <c r="H60" s="44">
        <v>7000</v>
      </c>
      <c r="I60" s="26">
        <f>H60*24/1000*3.2808^3*288.7/273.15</f>
        <v>6270.3838792749975</v>
      </c>
      <c r="J60" s="26">
        <f>I60/0.7302/519.69*2.016/2.2046*1000</f>
        <v>15110.146170262578</v>
      </c>
      <c r="K60" s="29">
        <v>47</v>
      </c>
      <c r="L60" s="30"/>
    </row>
    <row r="61" spans="1:12" x14ac:dyDescent="0.2">
      <c r="A61" s="25" t="s">
        <v>231</v>
      </c>
      <c r="B61" s="6" t="s">
        <v>213</v>
      </c>
      <c r="C61" s="6" t="s">
        <v>24</v>
      </c>
      <c r="D61" s="6"/>
      <c r="E61" s="6"/>
      <c r="F61" s="6" t="s">
        <v>211</v>
      </c>
      <c r="G61" s="6" t="s">
        <v>212</v>
      </c>
      <c r="H61" s="44"/>
      <c r="I61" s="26"/>
      <c r="J61" s="26"/>
      <c r="K61" s="29">
        <v>55</v>
      </c>
      <c r="L61" s="30">
        <v>2011</v>
      </c>
    </row>
    <row r="62" spans="1:12" x14ac:dyDescent="0.2">
      <c r="A62" s="49" t="s">
        <v>230</v>
      </c>
      <c r="B62" s="27" t="s">
        <v>309</v>
      </c>
      <c r="C62" s="27" t="s">
        <v>64</v>
      </c>
      <c r="D62" s="27"/>
      <c r="E62" s="24" t="s">
        <v>223</v>
      </c>
      <c r="F62" s="6" t="s">
        <v>152</v>
      </c>
      <c r="G62" s="6" t="s">
        <v>152</v>
      </c>
      <c r="H62" s="44"/>
      <c r="I62" s="26"/>
      <c r="J62" s="26"/>
      <c r="K62" s="29">
        <v>90</v>
      </c>
      <c r="L62" s="30">
        <v>2008</v>
      </c>
    </row>
    <row r="63" spans="1:12" x14ac:dyDescent="0.2">
      <c r="A63" s="25" t="s">
        <v>150</v>
      </c>
      <c r="B63" s="6" t="s">
        <v>154</v>
      </c>
      <c r="C63" s="6" t="s">
        <v>80</v>
      </c>
      <c r="D63" s="6" t="s">
        <v>293</v>
      </c>
      <c r="E63" s="24" t="s">
        <v>223</v>
      </c>
      <c r="F63" s="6" t="s">
        <v>152</v>
      </c>
      <c r="G63" s="6" t="s">
        <v>152</v>
      </c>
      <c r="H63" s="44">
        <v>2500</v>
      </c>
      <c r="I63" s="26">
        <f t="shared" ref="I63:I71" si="4">H63*24/1000*3.2808^3*288.7/273.15</f>
        <v>2239.4228140267846</v>
      </c>
      <c r="J63" s="26">
        <f t="shared" ref="J63:J71" si="5">I63/0.7302/519.69*2.016/2.2046*1000</f>
        <v>5396.4807750937762</v>
      </c>
      <c r="K63" s="29">
        <v>37</v>
      </c>
      <c r="L63" s="30"/>
    </row>
    <row r="64" spans="1:12" x14ac:dyDescent="0.2">
      <c r="A64" s="25" t="s">
        <v>150</v>
      </c>
      <c r="B64" s="6" t="s">
        <v>155</v>
      </c>
      <c r="C64" s="6" t="s">
        <v>80</v>
      </c>
      <c r="D64" s="6" t="s">
        <v>295</v>
      </c>
      <c r="E64" s="24" t="s">
        <v>223</v>
      </c>
      <c r="F64" s="6" t="s">
        <v>152</v>
      </c>
      <c r="G64" s="6" t="s">
        <v>152</v>
      </c>
      <c r="H64" s="44">
        <v>5500</v>
      </c>
      <c r="I64" s="26">
        <f t="shared" si="4"/>
        <v>4926.7301908589261</v>
      </c>
      <c r="J64" s="26">
        <f t="shared" si="5"/>
        <v>11872.257705206308</v>
      </c>
      <c r="K64" s="29">
        <v>37</v>
      </c>
      <c r="L64" s="30"/>
    </row>
    <row r="65" spans="1:12" x14ac:dyDescent="0.2">
      <c r="A65" s="25" t="s">
        <v>150</v>
      </c>
      <c r="B65" s="6" t="s">
        <v>151</v>
      </c>
      <c r="C65" s="6" t="s">
        <v>80</v>
      </c>
      <c r="D65" s="6" t="s">
        <v>207</v>
      </c>
      <c r="E65" s="24" t="s">
        <v>223</v>
      </c>
      <c r="F65" s="6" t="s">
        <v>152</v>
      </c>
      <c r="G65" s="6" t="s">
        <v>152</v>
      </c>
      <c r="H65" s="44">
        <v>40000</v>
      </c>
      <c r="I65" s="26">
        <f t="shared" si="4"/>
        <v>35830.765024428554</v>
      </c>
      <c r="J65" s="26">
        <f t="shared" si="5"/>
        <v>86343.692401500419</v>
      </c>
      <c r="K65" s="29">
        <v>37</v>
      </c>
      <c r="L65" s="30"/>
    </row>
    <row r="66" spans="1:12" x14ac:dyDescent="0.2">
      <c r="A66" s="25" t="s">
        <v>150</v>
      </c>
      <c r="B66" s="6" t="s">
        <v>151</v>
      </c>
      <c r="C66" s="6" t="s">
        <v>80</v>
      </c>
      <c r="D66" s="6" t="s">
        <v>293</v>
      </c>
      <c r="E66" s="24" t="s">
        <v>223</v>
      </c>
      <c r="F66" s="6" t="s">
        <v>152</v>
      </c>
      <c r="G66" s="6" t="s">
        <v>152</v>
      </c>
      <c r="H66" s="44">
        <v>12000</v>
      </c>
      <c r="I66" s="26">
        <f t="shared" si="4"/>
        <v>10749.229507328566</v>
      </c>
      <c r="J66" s="26">
        <f t="shared" si="5"/>
        <v>25903.107720450127</v>
      </c>
      <c r="K66" s="29">
        <v>37</v>
      </c>
      <c r="L66" s="30"/>
    </row>
    <row r="67" spans="1:12" x14ac:dyDescent="0.2">
      <c r="A67" s="25" t="s">
        <v>150</v>
      </c>
      <c r="B67" s="6" t="s">
        <v>151</v>
      </c>
      <c r="C67" s="6" t="s">
        <v>80</v>
      </c>
      <c r="D67" s="6" t="s">
        <v>294</v>
      </c>
      <c r="E67" s="24" t="s">
        <v>223</v>
      </c>
      <c r="F67" s="6" t="s">
        <v>152</v>
      </c>
      <c r="G67" s="6" t="s">
        <v>152</v>
      </c>
      <c r="H67" s="44">
        <v>12000</v>
      </c>
      <c r="I67" s="26">
        <f t="shared" si="4"/>
        <v>10749.229507328566</v>
      </c>
      <c r="J67" s="26">
        <f t="shared" si="5"/>
        <v>25903.107720450127</v>
      </c>
      <c r="K67" s="29">
        <v>37</v>
      </c>
      <c r="L67" s="30"/>
    </row>
    <row r="68" spans="1:12" x14ac:dyDescent="0.2">
      <c r="A68" s="25" t="s">
        <v>150</v>
      </c>
      <c r="B68" s="6" t="s">
        <v>153</v>
      </c>
      <c r="C68" s="6" t="s">
        <v>80</v>
      </c>
      <c r="D68" s="6" t="s">
        <v>293</v>
      </c>
      <c r="E68" s="24" t="s">
        <v>223</v>
      </c>
      <c r="F68" s="6" t="s">
        <v>152</v>
      </c>
      <c r="G68" s="6" t="s">
        <v>152</v>
      </c>
      <c r="H68" s="44">
        <v>32500</v>
      </c>
      <c r="I68" s="26">
        <f t="shared" si="4"/>
        <v>29112.496582348198</v>
      </c>
      <c r="J68" s="26">
        <f t="shared" si="5"/>
        <v>70154.25007621909</v>
      </c>
      <c r="K68" s="29">
        <v>37</v>
      </c>
      <c r="L68" s="30"/>
    </row>
    <row r="69" spans="1:12" x14ac:dyDescent="0.2">
      <c r="A69" s="25" t="s">
        <v>150</v>
      </c>
      <c r="B69" s="6" t="s">
        <v>153</v>
      </c>
      <c r="C69" s="6" t="s">
        <v>80</v>
      </c>
      <c r="D69" s="6" t="s">
        <v>296</v>
      </c>
      <c r="E69" s="24" t="s">
        <v>223</v>
      </c>
      <c r="F69" s="6" t="s">
        <v>152</v>
      </c>
      <c r="G69" s="6" t="s">
        <v>152</v>
      </c>
      <c r="H69" s="44">
        <v>6500</v>
      </c>
      <c r="I69" s="26">
        <f t="shared" si="4"/>
        <v>5822.4993164696398</v>
      </c>
      <c r="J69" s="26">
        <f t="shared" si="5"/>
        <v>14030.850015243819</v>
      </c>
      <c r="K69" s="29">
        <v>37</v>
      </c>
      <c r="L69" s="30"/>
    </row>
    <row r="70" spans="1:12" x14ac:dyDescent="0.2">
      <c r="A70" s="25" t="s">
        <v>146</v>
      </c>
      <c r="B70" s="6" t="s">
        <v>301</v>
      </c>
      <c r="C70" s="6" t="s">
        <v>202</v>
      </c>
      <c r="D70" s="6"/>
      <c r="E70" s="24" t="s">
        <v>223</v>
      </c>
      <c r="F70" s="6" t="s">
        <v>152</v>
      </c>
      <c r="G70" s="6" t="s">
        <v>152</v>
      </c>
      <c r="H70" s="12">
        <v>700</v>
      </c>
      <c r="I70" s="26">
        <f t="shared" si="4"/>
        <v>627.0383879274998</v>
      </c>
      <c r="J70" s="26">
        <f t="shared" si="5"/>
        <v>1511.0146170262576</v>
      </c>
      <c r="K70" s="29">
        <v>67</v>
      </c>
      <c r="L70" s="30"/>
    </row>
    <row r="71" spans="1:12" x14ac:dyDescent="0.2">
      <c r="A71" s="25" t="s">
        <v>146</v>
      </c>
      <c r="B71" s="27" t="s">
        <v>279</v>
      </c>
      <c r="C71" s="6" t="s">
        <v>77</v>
      </c>
      <c r="D71" s="6" t="s">
        <v>207</v>
      </c>
      <c r="E71" s="24" t="s">
        <v>223</v>
      </c>
      <c r="F71" s="6" t="s">
        <v>152</v>
      </c>
      <c r="G71" s="6" t="s">
        <v>152</v>
      </c>
      <c r="H71" s="12">
        <v>5400</v>
      </c>
      <c r="I71" s="26">
        <f t="shared" si="4"/>
        <v>4837.1532782978547</v>
      </c>
      <c r="J71" s="26">
        <f t="shared" si="5"/>
        <v>11656.398474202557</v>
      </c>
      <c r="K71" s="29">
        <v>61</v>
      </c>
      <c r="L71" s="30">
        <v>2006</v>
      </c>
    </row>
    <row r="72" spans="1:12" x14ac:dyDescent="0.2">
      <c r="A72" s="25" t="s">
        <v>20</v>
      </c>
      <c r="B72" s="6" t="s">
        <v>137</v>
      </c>
      <c r="C72" s="6" t="s">
        <v>15</v>
      </c>
      <c r="D72" s="6"/>
      <c r="E72" s="24"/>
      <c r="F72" s="6"/>
      <c r="G72" s="6"/>
      <c r="H72" s="44"/>
      <c r="I72" s="26"/>
      <c r="J72" s="26"/>
      <c r="K72" s="29">
        <v>32</v>
      </c>
      <c r="L72" s="30"/>
    </row>
    <row r="73" spans="1:12" x14ac:dyDescent="0.2">
      <c r="A73" s="25" t="s">
        <v>20</v>
      </c>
      <c r="B73" s="6" t="s">
        <v>13</v>
      </c>
      <c r="C73" s="6" t="s">
        <v>15</v>
      </c>
      <c r="D73" s="6"/>
      <c r="E73" s="24"/>
      <c r="F73" s="6"/>
      <c r="G73" s="6"/>
      <c r="H73" s="44"/>
      <c r="I73" s="26"/>
      <c r="J73" s="26"/>
      <c r="K73" s="29">
        <v>32</v>
      </c>
      <c r="L73" s="30">
        <v>2014</v>
      </c>
    </row>
    <row r="74" spans="1:12" x14ac:dyDescent="0.2">
      <c r="A74" s="25" t="s">
        <v>20</v>
      </c>
      <c r="B74" s="6" t="s">
        <v>126</v>
      </c>
      <c r="C74" s="6" t="s">
        <v>15</v>
      </c>
      <c r="D74" s="6"/>
      <c r="E74" s="24"/>
      <c r="F74" s="6" t="s">
        <v>127</v>
      </c>
      <c r="G74" s="6" t="s">
        <v>128</v>
      </c>
      <c r="H74" s="44"/>
      <c r="I74" s="26"/>
      <c r="J74" s="26"/>
      <c r="K74" s="29">
        <v>32</v>
      </c>
      <c r="L74" s="30">
        <v>2014</v>
      </c>
    </row>
    <row r="75" spans="1:12" x14ac:dyDescent="0.2">
      <c r="A75" s="25" t="s">
        <v>20</v>
      </c>
      <c r="B75" s="6" t="s">
        <v>135</v>
      </c>
      <c r="C75" s="6" t="s">
        <v>15</v>
      </c>
      <c r="D75" s="6"/>
      <c r="E75" s="6"/>
      <c r="F75" s="6"/>
      <c r="G75" s="6"/>
      <c r="H75" s="44"/>
      <c r="I75" s="26"/>
      <c r="J75" s="26"/>
      <c r="K75" s="29">
        <v>32</v>
      </c>
      <c r="L75" s="30"/>
    </row>
    <row r="76" spans="1:12" x14ac:dyDescent="0.2">
      <c r="A76" s="25" t="s">
        <v>20</v>
      </c>
      <c r="B76" s="6" t="s">
        <v>191</v>
      </c>
      <c r="C76" s="6" t="s">
        <v>15</v>
      </c>
      <c r="D76" s="6"/>
      <c r="E76" s="24"/>
      <c r="F76" s="6"/>
      <c r="G76" s="6"/>
      <c r="H76" s="44"/>
      <c r="I76" s="26"/>
      <c r="J76" s="26"/>
      <c r="K76" s="29">
        <v>32</v>
      </c>
      <c r="L76" s="30"/>
    </row>
    <row r="77" spans="1:12" x14ac:dyDescent="0.2">
      <c r="A77" s="25" t="s">
        <v>20</v>
      </c>
      <c r="B77" s="6" t="s">
        <v>136</v>
      </c>
      <c r="C77" s="6" t="s">
        <v>15</v>
      </c>
      <c r="D77" s="6"/>
      <c r="E77" s="24"/>
      <c r="F77" s="6"/>
      <c r="G77" s="6"/>
      <c r="H77" s="44"/>
      <c r="I77" s="26"/>
      <c r="J77" s="26"/>
      <c r="K77" s="29">
        <v>32</v>
      </c>
      <c r="L77" s="30"/>
    </row>
    <row r="78" spans="1:12" x14ac:dyDescent="0.2">
      <c r="A78" s="25" t="s">
        <v>20</v>
      </c>
      <c r="B78" s="6" t="s">
        <v>93</v>
      </c>
      <c r="C78" s="6" t="s">
        <v>15</v>
      </c>
      <c r="D78" s="6"/>
      <c r="E78" s="24"/>
      <c r="F78" s="6" t="s">
        <v>152</v>
      </c>
      <c r="G78" s="6" t="s">
        <v>152</v>
      </c>
      <c r="H78" s="44">
        <v>25000</v>
      </c>
      <c r="I78" s="26">
        <f>H78*24/1000*3.2808^3*288.7/273.15</f>
        <v>22394.228140267849</v>
      </c>
      <c r="J78" s="26">
        <f>I78/0.7302/519.69*2.016/2.2046*1000</f>
        <v>53964.807750937776</v>
      </c>
      <c r="K78" s="29">
        <v>27</v>
      </c>
      <c r="L78" s="30">
        <v>2013</v>
      </c>
    </row>
    <row r="79" spans="1:12" x14ac:dyDescent="0.2">
      <c r="A79" s="25" t="s">
        <v>20</v>
      </c>
      <c r="B79" s="6" t="s">
        <v>129</v>
      </c>
      <c r="C79" s="6" t="s">
        <v>15</v>
      </c>
      <c r="D79" s="6"/>
      <c r="E79" s="6"/>
      <c r="F79" s="6" t="s">
        <v>130</v>
      </c>
      <c r="G79" s="6"/>
      <c r="H79" s="44"/>
      <c r="I79" s="26"/>
      <c r="J79" s="26"/>
      <c r="K79" s="29">
        <v>32</v>
      </c>
      <c r="L79" s="30">
        <v>2012</v>
      </c>
    </row>
    <row r="80" spans="1:12" x14ac:dyDescent="0.2">
      <c r="A80" s="25" t="s">
        <v>20</v>
      </c>
      <c r="B80" s="6" t="s">
        <v>18</v>
      </c>
      <c r="C80" s="6" t="s">
        <v>15</v>
      </c>
      <c r="D80" s="6"/>
      <c r="E80" s="24"/>
      <c r="F80" s="6"/>
      <c r="G80" s="6"/>
      <c r="H80" s="44"/>
      <c r="I80" s="26"/>
      <c r="J80" s="26"/>
      <c r="K80" s="29">
        <v>32</v>
      </c>
      <c r="L80" s="30"/>
    </row>
    <row r="81" spans="1:12" x14ac:dyDescent="0.2">
      <c r="A81" s="25" t="s">
        <v>20</v>
      </c>
      <c r="B81" s="6" t="s">
        <v>121</v>
      </c>
      <c r="C81" s="6" t="s">
        <v>15</v>
      </c>
      <c r="D81" s="6"/>
      <c r="E81" s="6"/>
      <c r="F81" s="6" t="s">
        <v>122</v>
      </c>
      <c r="G81" s="6" t="s">
        <v>123</v>
      </c>
      <c r="H81" s="44">
        <v>3000</v>
      </c>
      <c r="I81" s="26">
        <f t="shared" ref="I81:I86" si="6">H81*24/1000*3.2808^3*288.7/273.15</f>
        <v>2687.3073768321415</v>
      </c>
      <c r="J81" s="26">
        <f t="shared" ref="J81:J86" si="7">I81/0.7302/519.69*2.016/2.2046*1000</f>
        <v>6475.7769301125318</v>
      </c>
      <c r="K81" s="41" t="s">
        <v>139</v>
      </c>
      <c r="L81" s="30">
        <v>2010</v>
      </c>
    </row>
    <row r="82" spans="1:12" x14ac:dyDescent="0.2">
      <c r="A82" s="25" t="s">
        <v>20</v>
      </c>
      <c r="B82" s="6" t="s">
        <v>121</v>
      </c>
      <c r="C82" s="6" t="s">
        <v>15</v>
      </c>
      <c r="D82" s="6"/>
      <c r="E82" s="6"/>
      <c r="F82" s="6" t="s">
        <v>122</v>
      </c>
      <c r="G82" s="6" t="s">
        <v>123</v>
      </c>
      <c r="H82" s="44">
        <v>3000</v>
      </c>
      <c r="I82" s="26">
        <f t="shared" si="6"/>
        <v>2687.3073768321415</v>
      </c>
      <c r="J82" s="26">
        <f t="shared" si="7"/>
        <v>6475.7769301125318</v>
      </c>
      <c r="K82" s="41" t="s">
        <v>139</v>
      </c>
      <c r="L82" s="30">
        <v>2010</v>
      </c>
    </row>
    <row r="83" spans="1:12" x14ac:dyDescent="0.2">
      <c r="A83" s="25" t="s">
        <v>20</v>
      </c>
      <c r="B83" s="6" t="s">
        <v>121</v>
      </c>
      <c r="C83" s="6" t="s">
        <v>15</v>
      </c>
      <c r="D83" s="6"/>
      <c r="E83" s="6"/>
      <c r="F83" s="6" t="s">
        <v>122</v>
      </c>
      <c r="G83" s="6" t="s">
        <v>123</v>
      </c>
      <c r="H83" s="44">
        <v>3000</v>
      </c>
      <c r="I83" s="26">
        <f t="shared" si="6"/>
        <v>2687.3073768321415</v>
      </c>
      <c r="J83" s="26">
        <f t="shared" si="7"/>
        <v>6475.7769301125318</v>
      </c>
      <c r="K83" s="41" t="s">
        <v>139</v>
      </c>
      <c r="L83" s="30">
        <v>2011</v>
      </c>
    </row>
    <row r="84" spans="1:12" x14ac:dyDescent="0.2">
      <c r="A84" s="25" t="s">
        <v>20</v>
      </c>
      <c r="B84" s="6" t="s">
        <v>121</v>
      </c>
      <c r="C84" s="6" t="s">
        <v>15</v>
      </c>
      <c r="D84" s="6"/>
      <c r="E84" s="6"/>
      <c r="F84" s="6" t="s">
        <v>122</v>
      </c>
      <c r="G84" s="6" t="s">
        <v>123</v>
      </c>
      <c r="H84" s="44">
        <v>3000</v>
      </c>
      <c r="I84" s="26">
        <f t="shared" si="6"/>
        <v>2687.3073768321415</v>
      </c>
      <c r="J84" s="26">
        <f t="shared" si="7"/>
        <v>6475.7769301125318</v>
      </c>
      <c r="K84" s="41" t="s">
        <v>139</v>
      </c>
      <c r="L84" s="30">
        <v>2011</v>
      </c>
    </row>
    <row r="85" spans="1:12" x14ac:dyDescent="0.2">
      <c r="A85" s="25" t="s">
        <v>20</v>
      </c>
      <c r="B85" s="6" t="s">
        <v>98</v>
      </c>
      <c r="C85" s="6" t="s">
        <v>24</v>
      </c>
      <c r="D85" s="6"/>
      <c r="E85" s="6"/>
      <c r="F85" s="6"/>
      <c r="G85" s="6"/>
      <c r="H85" s="44">
        <v>450</v>
      </c>
      <c r="I85" s="26">
        <f t="shared" si="6"/>
        <v>403.09610652482127</v>
      </c>
      <c r="J85" s="26">
        <f t="shared" si="7"/>
        <v>971.36653951687993</v>
      </c>
      <c r="K85" s="29">
        <v>29</v>
      </c>
      <c r="L85" s="30">
        <v>2006</v>
      </c>
    </row>
    <row r="86" spans="1:12" x14ac:dyDescent="0.2">
      <c r="A86" s="25" t="s">
        <v>20</v>
      </c>
      <c r="B86" s="6" t="s">
        <v>245</v>
      </c>
      <c r="C86" s="6" t="s">
        <v>101</v>
      </c>
      <c r="D86" s="6" t="s">
        <v>207</v>
      </c>
      <c r="E86" s="24" t="s">
        <v>223</v>
      </c>
      <c r="F86" s="6"/>
      <c r="G86" s="6"/>
      <c r="H86" s="44">
        <v>3000</v>
      </c>
      <c r="I86" s="26">
        <f t="shared" si="6"/>
        <v>2687.3073768321415</v>
      </c>
      <c r="J86" s="26">
        <f t="shared" si="7"/>
        <v>6475.7769301125318</v>
      </c>
      <c r="K86" s="29">
        <v>63</v>
      </c>
      <c r="L86" s="30">
        <v>1977</v>
      </c>
    </row>
    <row r="87" spans="1:12" x14ac:dyDescent="0.2">
      <c r="A87" s="25" t="s">
        <v>20</v>
      </c>
      <c r="B87" s="6" t="s">
        <v>175</v>
      </c>
      <c r="C87" s="6" t="s">
        <v>174</v>
      </c>
      <c r="D87" s="6"/>
      <c r="E87" s="24"/>
      <c r="F87" s="6"/>
      <c r="G87" s="6"/>
      <c r="H87" s="44"/>
      <c r="I87" s="26"/>
      <c r="J87" s="26"/>
      <c r="K87" s="29">
        <v>45</v>
      </c>
      <c r="L87" s="30"/>
    </row>
    <row r="88" spans="1:12" x14ac:dyDescent="0.2">
      <c r="A88" s="25" t="s">
        <v>20</v>
      </c>
      <c r="B88" s="6" t="s">
        <v>176</v>
      </c>
      <c r="C88" s="6" t="s">
        <v>174</v>
      </c>
      <c r="D88" s="6"/>
      <c r="E88" s="24"/>
      <c r="F88" s="6"/>
      <c r="G88" s="6"/>
      <c r="H88" s="44"/>
      <c r="I88" s="26"/>
      <c r="J88" s="26"/>
      <c r="K88" s="29">
        <v>45</v>
      </c>
      <c r="L88" s="30"/>
    </row>
    <row r="89" spans="1:12" x14ac:dyDescent="0.2">
      <c r="A89" s="25" t="s">
        <v>20</v>
      </c>
      <c r="B89" s="6" t="s">
        <v>110</v>
      </c>
      <c r="C89" s="6" t="s">
        <v>95</v>
      </c>
      <c r="D89" s="6"/>
      <c r="E89" s="24" t="s">
        <v>223</v>
      </c>
      <c r="F89" s="6" t="s">
        <v>111</v>
      </c>
      <c r="G89" s="6" t="s">
        <v>107</v>
      </c>
      <c r="H89" s="44">
        <v>120000</v>
      </c>
      <c r="I89" s="26">
        <f>H89*24/1000*3.2808^3*288.7/273.15</f>
        <v>107492.29507328566</v>
      </c>
      <c r="J89" s="26">
        <f>I89/0.7302/519.69*2.016/2.2046*1000</f>
        <v>259031.07720450123</v>
      </c>
      <c r="K89" s="29">
        <v>92</v>
      </c>
      <c r="L89" s="30">
        <v>2016</v>
      </c>
    </row>
    <row r="90" spans="1:12" x14ac:dyDescent="0.2">
      <c r="A90" s="25" t="s">
        <v>20</v>
      </c>
      <c r="B90" s="6" t="s">
        <v>89</v>
      </c>
      <c r="C90" s="6" t="s">
        <v>16</v>
      </c>
      <c r="D90" s="6"/>
      <c r="E90" s="24"/>
      <c r="F90" s="6"/>
      <c r="G90" s="6"/>
      <c r="H90" s="44"/>
      <c r="I90" s="26"/>
      <c r="J90" s="26"/>
      <c r="K90" s="29">
        <v>25</v>
      </c>
      <c r="L90" s="30"/>
    </row>
    <row r="91" spans="1:12" x14ac:dyDescent="0.2">
      <c r="A91" s="25" t="s">
        <v>20</v>
      </c>
      <c r="B91" s="6" t="s">
        <v>58</v>
      </c>
      <c r="C91" s="6" t="s">
        <v>55</v>
      </c>
      <c r="D91" s="6" t="s">
        <v>272</v>
      </c>
      <c r="E91" s="24" t="s">
        <v>224</v>
      </c>
      <c r="F91" s="6" t="s">
        <v>273</v>
      </c>
      <c r="G91" s="6" t="s">
        <v>128</v>
      </c>
      <c r="H91" s="44">
        <f>I91*1000/24/3.2808^3*273.15/288.706</f>
        <v>27908.397069686314</v>
      </c>
      <c r="I91" s="26">
        <v>25000</v>
      </c>
      <c r="J91" s="26">
        <f>I91/0.7302/519.69*2.016/2.2046*1000</f>
        <v>60244.10331640517</v>
      </c>
      <c r="K91" s="29">
        <v>74</v>
      </c>
      <c r="L91" s="30">
        <v>2000</v>
      </c>
    </row>
    <row r="92" spans="1:12" x14ac:dyDescent="0.2">
      <c r="A92" s="25" t="s">
        <v>20</v>
      </c>
      <c r="B92" s="6" t="s">
        <v>55</v>
      </c>
      <c r="C92" s="6" t="s">
        <v>55</v>
      </c>
      <c r="D92" s="6" t="s">
        <v>207</v>
      </c>
      <c r="E92" s="24" t="s">
        <v>224</v>
      </c>
      <c r="F92" s="6"/>
      <c r="G92" s="6"/>
      <c r="H92" s="44">
        <v>3000</v>
      </c>
      <c r="I92" s="26">
        <f>H92*24/1000*3.2808^3*288.7/273.15</f>
        <v>2687.3073768321415</v>
      </c>
      <c r="J92" s="26">
        <f>I92/0.7302/519.69*2.016/2.2046*1000</f>
        <v>6475.7769301125318</v>
      </c>
      <c r="K92" s="29">
        <v>89</v>
      </c>
      <c r="L92" s="30">
        <v>2014</v>
      </c>
    </row>
    <row r="93" spans="1:12" x14ac:dyDescent="0.2">
      <c r="A93" s="25" t="s">
        <v>20</v>
      </c>
      <c r="B93" s="6" t="s">
        <v>63</v>
      </c>
      <c r="C93" s="6" t="s">
        <v>64</v>
      </c>
      <c r="D93" s="6"/>
      <c r="E93" s="24" t="s">
        <v>223</v>
      </c>
      <c r="F93" s="6"/>
      <c r="G93" s="6" t="s">
        <v>133</v>
      </c>
      <c r="H93" s="44">
        <v>25000</v>
      </c>
      <c r="I93" s="26">
        <f>H93*24/1000*3.2808^3*288.7/273.15</f>
        <v>22394.228140267849</v>
      </c>
      <c r="J93" s="26">
        <f>I93/0.7302/519.69*2.016/2.2046*1000</f>
        <v>53964.807750937776</v>
      </c>
      <c r="K93" s="29">
        <v>17</v>
      </c>
      <c r="L93" s="30">
        <v>2007</v>
      </c>
    </row>
    <row r="94" spans="1:12" x14ac:dyDescent="0.2">
      <c r="A94" s="25" t="s">
        <v>20</v>
      </c>
      <c r="B94" s="6" t="s">
        <v>63</v>
      </c>
      <c r="C94" s="6" t="s">
        <v>64</v>
      </c>
      <c r="D94" s="6"/>
      <c r="E94" s="24" t="s">
        <v>223</v>
      </c>
      <c r="F94" s="6"/>
      <c r="G94" s="6" t="s">
        <v>133</v>
      </c>
      <c r="H94" s="44"/>
      <c r="I94" s="26"/>
      <c r="J94" s="26"/>
      <c r="K94" s="29">
        <v>32</v>
      </c>
      <c r="L94" s="30"/>
    </row>
    <row r="95" spans="1:12" x14ac:dyDescent="0.2">
      <c r="A95" s="25" t="s">
        <v>20</v>
      </c>
      <c r="B95" s="6" t="s">
        <v>134</v>
      </c>
      <c r="C95" s="6" t="s">
        <v>64</v>
      </c>
      <c r="D95" s="6"/>
      <c r="E95" s="24"/>
      <c r="F95" s="6"/>
      <c r="G95" s="6"/>
      <c r="H95" s="44"/>
      <c r="I95" s="26"/>
      <c r="J95" s="26"/>
      <c r="K95" s="29">
        <v>32</v>
      </c>
      <c r="L95" s="30"/>
    </row>
    <row r="96" spans="1:12" x14ac:dyDescent="0.2">
      <c r="A96" s="25" t="s">
        <v>20</v>
      </c>
      <c r="B96" s="6" t="s">
        <v>60</v>
      </c>
      <c r="C96" s="6" t="s">
        <v>59</v>
      </c>
      <c r="D96" s="6"/>
      <c r="E96" s="24" t="s">
        <v>224</v>
      </c>
      <c r="F96" s="6"/>
      <c r="G96" s="6"/>
      <c r="H96" s="44"/>
      <c r="I96" s="26"/>
      <c r="J96" s="26"/>
      <c r="K96" s="29">
        <v>80</v>
      </c>
      <c r="L96" s="30">
        <v>2002</v>
      </c>
    </row>
    <row r="97" spans="1:15" x14ac:dyDescent="0.2">
      <c r="A97" s="25" t="s">
        <v>20</v>
      </c>
      <c r="B97" s="6" t="s">
        <v>242</v>
      </c>
      <c r="C97" s="6" t="s">
        <v>120</v>
      </c>
      <c r="D97" s="6" t="s">
        <v>207</v>
      </c>
      <c r="E97" s="24" t="s">
        <v>223</v>
      </c>
      <c r="F97" s="6" t="s">
        <v>152</v>
      </c>
      <c r="G97" s="6" t="s">
        <v>152</v>
      </c>
      <c r="H97" s="44">
        <v>1000</v>
      </c>
      <c r="I97" s="26">
        <f>H97*24/1000*3.2808^3*288.7/273.15</f>
        <v>895.7691256107139</v>
      </c>
      <c r="J97" s="26">
        <f>I97/0.7302/519.69*2.016/2.2046*1000</f>
        <v>2158.5923100375103</v>
      </c>
      <c r="K97" s="29">
        <v>64</v>
      </c>
      <c r="L97" s="30"/>
    </row>
    <row r="98" spans="1:15" x14ac:dyDescent="0.2">
      <c r="A98" s="25" t="s">
        <v>166</v>
      </c>
      <c r="B98" s="6" t="s">
        <v>310</v>
      </c>
      <c r="C98" s="6" t="s">
        <v>38</v>
      </c>
      <c r="D98" s="6"/>
      <c r="E98" s="24"/>
      <c r="F98" s="6"/>
      <c r="G98" s="6"/>
      <c r="H98" s="44">
        <v>500</v>
      </c>
      <c r="I98" s="26">
        <f>H98*24/1000*3.2808^3*288.7/273.15</f>
        <v>447.88456280535695</v>
      </c>
      <c r="J98" s="26">
        <f>I98/0.7302/519.69*2.016/2.2046*1000</f>
        <v>1079.2961550187551</v>
      </c>
      <c r="K98" s="29">
        <v>67</v>
      </c>
      <c r="L98" s="30">
        <v>2000</v>
      </c>
    </row>
    <row r="99" spans="1:15" x14ac:dyDescent="0.2">
      <c r="A99" s="25" t="s">
        <v>166</v>
      </c>
      <c r="B99" s="6" t="s">
        <v>309</v>
      </c>
      <c r="C99" s="6" t="s">
        <v>64</v>
      </c>
      <c r="D99" s="6"/>
      <c r="E99" s="24"/>
      <c r="F99" s="6"/>
      <c r="G99" s="6"/>
      <c r="H99" s="44">
        <v>1000</v>
      </c>
      <c r="I99" s="26">
        <f>H99*24/1000*3.2808^3*288.7/273.15</f>
        <v>895.7691256107139</v>
      </c>
      <c r="J99" s="26">
        <f>I99/0.7302/519.69*2.016/2.2046*1000</f>
        <v>2158.5923100375103</v>
      </c>
      <c r="K99" s="29">
        <v>67</v>
      </c>
      <c r="L99" s="30"/>
    </row>
    <row r="100" spans="1:15" x14ac:dyDescent="0.2">
      <c r="A100" s="25" t="s">
        <v>42</v>
      </c>
      <c r="B100" s="6" t="s">
        <v>75</v>
      </c>
      <c r="C100" s="6" t="s">
        <v>15</v>
      </c>
      <c r="D100" s="6"/>
      <c r="E100" s="24" t="s">
        <v>223</v>
      </c>
      <c r="F100" s="6"/>
      <c r="G100" s="6"/>
      <c r="H100" s="12"/>
      <c r="I100" s="26"/>
      <c r="J100" s="26"/>
      <c r="K100" s="29">
        <v>11</v>
      </c>
      <c r="L100" s="30"/>
    </row>
    <row r="101" spans="1:15" x14ac:dyDescent="0.2">
      <c r="A101" s="25" t="s">
        <v>42</v>
      </c>
      <c r="B101" s="6" t="s">
        <v>47</v>
      </c>
      <c r="C101" s="6" t="s">
        <v>15</v>
      </c>
      <c r="D101" s="6"/>
      <c r="E101" s="24" t="s">
        <v>223</v>
      </c>
      <c r="F101" s="6"/>
      <c r="G101" s="6"/>
      <c r="H101" s="12"/>
      <c r="I101" s="26"/>
      <c r="J101" s="26"/>
      <c r="K101" s="29">
        <v>11</v>
      </c>
      <c r="L101" s="30"/>
    </row>
    <row r="102" spans="1:15" x14ac:dyDescent="0.2">
      <c r="A102" s="25" t="s">
        <v>42</v>
      </c>
      <c r="B102" s="6" t="s">
        <v>43</v>
      </c>
      <c r="C102" s="6" t="s">
        <v>15</v>
      </c>
      <c r="D102" s="6"/>
      <c r="E102" s="24" t="s">
        <v>223</v>
      </c>
      <c r="F102" s="6"/>
      <c r="G102" s="6"/>
      <c r="H102" s="12"/>
      <c r="I102" s="26"/>
      <c r="J102" s="26"/>
      <c r="K102" s="29">
        <v>10</v>
      </c>
      <c r="L102" s="30"/>
    </row>
    <row r="103" spans="1:15" x14ac:dyDescent="0.2">
      <c r="A103" s="25" t="s">
        <v>42</v>
      </c>
      <c r="B103" s="6" t="s">
        <v>302</v>
      </c>
      <c r="C103" s="6" t="s">
        <v>15</v>
      </c>
      <c r="D103" s="6"/>
      <c r="E103" s="24" t="s">
        <v>223</v>
      </c>
      <c r="G103" s="6" t="s">
        <v>133</v>
      </c>
      <c r="H103" s="12"/>
      <c r="I103" s="26"/>
      <c r="J103" s="26"/>
      <c r="K103" s="29">
        <v>10</v>
      </c>
      <c r="L103" s="30"/>
    </row>
    <row r="104" spans="1:15" x14ac:dyDescent="0.2">
      <c r="A104" s="25" t="s">
        <v>42</v>
      </c>
      <c r="B104" s="6" t="s">
        <v>46</v>
      </c>
      <c r="C104" s="6" t="s">
        <v>15</v>
      </c>
      <c r="D104" s="6"/>
      <c r="E104" s="24" t="s">
        <v>223</v>
      </c>
      <c r="F104" s="6" t="s">
        <v>306</v>
      </c>
      <c r="G104" s="6" t="s">
        <v>107</v>
      </c>
      <c r="H104" s="12">
        <v>4000</v>
      </c>
      <c r="I104" s="26">
        <f>H104*24/1000*3.2808^3*288.7/273.15</f>
        <v>3583.0765024428556</v>
      </c>
      <c r="J104" s="26">
        <f>I104/0.7302/519.69*2.016/2.2046*1000</f>
        <v>8634.3692401500412</v>
      </c>
      <c r="K104" s="41" t="s">
        <v>48</v>
      </c>
      <c r="L104" s="30">
        <v>2005</v>
      </c>
    </row>
    <row r="105" spans="1:15" x14ac:dyDescent="0.2">
      <c r="A105" s="25" t="s">
        <v>3</v>
      </c>
      <c r="B105" s="6" t="s">
        <v>18</v>
      </c>
      <c r="C105" s="6" t="s">
        <v>15</v>
      </c>
      <c r="D105" s="6"/>
      <c r="E105" s="24" t="s">
        <v>223</v>
      </c>
      <c r="F105" s="6" t="s">
        <v>319</v>
      </c>
      <c r="G105" s="6" t="s">
        <v>133</v>
      </c>
      <c r="H105" s="12"/>
      <c r="I105" s="26"/>
      <c r="J105" s="26"/>
      <c r="K105" s="41">
        <v>93</v>
      </c>
      <c r="L105" s="30">
        <v>2007</v>
      </c>
    </row>
    <row r="106" spans="1:15" x14ac:dyDescent="0.2">
      <c r="A106" s="25" t="s">
        <v>3</v>
      </c>
      <c r="B106" s="6" t="s">
        <v>18</v>
      </c>
      <c r="C106" s="6" t="s">
        <v>15</v>
      </c>
      <c r="D106" s="6"/>
      <c r="E106" s="24" t="s">
        <v>223</v>
      </c>
      <c r="F106" s="6" t="s">
        <v>319</v>
      </c>
      <c r="G106" s="6" t="s">
        <v>133</v>
      </c>
      <c r="H106" s="12"/>
      <c r="I106" s="26"/>
      <c r="J106" s="26"/>
      <c r="K106" s="41">
        <v>95</v>
      </c>
      <c r="L106" s="30">
        <v>2001</v>
      </c>
    </row>
    <row r="107" spans="1:15" x14ac:dyDescent="0.2">
      <c r="A107" s="25" t="s">
        <v>3</v>
      </c>
      <c r="B107" s="6" t="s">
        <v>27</v>
      </c>
      <c r="C107" s="6" t="s">
        <v>24</v>
      </c>
      <c r="D107" s="6" t="s">
        <v>207</v>
      </c>
      <c r="E107" s="24" t="s">
        <v>223</v>
      </c>
      <c r="F107" s="6" t="s">
        <v>109</v>
      </c>
      <c r="G107" s="6" t="s">
        <v>106</v>
      </c>
      <c r="H107" s="12">
        <v>100000</v>
      </c>
      <c r="I107" s="26">
        <v>85000</v>
      </c>
      <c r="J107" s="26">
        <f>I107/0.7302/519.69*2.016/2.2046*1000</f>
        <v>204829.9512757776</v>
      </c>
      <c r="K107" s="29" t="s">
        <v>28</v>
      </c>
      <c r="L107" s="30">
        <v>2013</v>
      </c>
    </row>
    <row r="108" spans="1:15" s="18" customFormat="1" x14ac:dyDescent="0.2">
      <c r="A108" s="25" t="s">
        <v>3</v>
      </c>
      <c r="B108" s="6" t="s">
        <v>324</v>
      </c>
      <c r="C108" s="6" t="s">
        <v>101</v>
      </c>
      <c r="D108" s="6"/>
      <c r="E108" s="24" t="s">
        <v>223</v>
      </c>
      <c r="F108" s="6" t="s">
        <v>318</v>
      </c>
      <c r="G108" s="6" t="s">
        <v>133</v>
      </c>
      <c r="H108" s="12"/>
      <c r="I108" s="26"/>
      <c r="J108" s="26"/>
      <c r="K108" s="29">
        <v>96</v>
      </c>
      <c r="L108" s="30">
        <v>2001</v>
      </c>
    </row>
    <row r="109" spans="1:15" x14ac:dyDescent="0.2">
      <c r="A109" s="25" t="s">
        <v>3</v>
      </c>
      <c r="B109" s="6" t="s">
        <v>198</v>
      </c>
      <c r="C109" s="6" t="s">
        <v>51</v>
      </c>
      <c r="D109" s="6" t="s">
        <v>207</v>
      </c>
      <c r="E109" s="24" t="s">
        <v>223</v>
      </c>
      <c r="F109" s="6"/>
      <c r="G109" s="6"/>
      <c r="H109" s="44">
        <f>I109*1000/24/3.2808^3*273.15/288.706</f>
        <v>803.76183560696586</v>
      </c>
      <c r="I109" s="26">
        <v>720</v>
      </c>
      <c r="J109" s="26">
        <f>I109/0.7302/519.69*2.016/2.2046*1000</f>
        <v>1735.030175512469</v>
      </c>
      <c r="K109" s="29">
        <v>52</v>
      </c>
      <c r="L109" s="30"/>
      <c r="O109" s="18"/>
    </row>
    <row r="110" spans="1:15" x14ac:dyDescent="0.2">
      <c r="A110" s="25" t="s">
        <v>3</v>
      </c>
      <c r="B110" s="6" t="s">
        <v>257</v>
      </c>
      <c r="C110" s="6" t="s">
        <v>80</v>
      </c>
      <c r="D110" s="6"/>
      <c r="E110" s="24" t="s">
        <v>223</v>
      </c>
      <c r="F110" s="6" t="s">
        <v>258</v>
      </c>
      <c r="G110" s="6" t="s">
        <v>133</v>
      </c>
      <c r="H110" s="12"/>
      <c r="I110" s="26"/>
      <c r="J110" s="26"/>
      <c r="K110" s="29">
        <v>82</v>
      </c>
      <c r="L110" s="30">
        <v>2005</v>
      </c>
      <c r="O110" s="18"/>
    </row>
    <row r="111" spans="1:15" x14ac:dyDescent="0.2">
      <c r="A111" s="25" t="s">
        <v>30</v>
      </c>
      <c r="B111" s="6" t="s">
        <v>13</v>
      </c>
      <c r="C111" s="6" t="s">
        <v>15</v>
      </c>
      <c r="D111" s="6" t="s">
        <v>227</v>
      </c>
      <c r="E111" s="24" t="s">
        <v>224</v>
      </c>
      <c r="F111" s="6" t="s">
        <v>299</v>
      </c>
      <c r="G111" s="6" t="s">
        <v>107</v>
      </c>
      <c r="H111" s="12">
        <v>4770</v>
      </c>
      <c r="I111" s="26">
        <f>H111*24/1000*3.2808^3*288.7/273.15</f>
        <v>4272.8187291631048</v>
      </c>
      <c r="J111" s="26">
        <f>I111/0.7302/519.69*2.016/2.2046*1000</f>
        <v>10296.485318878926</v>
      </c>
      <c r="K111" s="29">
        <v>84</v>
      </c>
      <c r="L111" s="30">
        <v>2006</v>
      </c>
      <c r="O111" s="18"/>
    </row>
    <row r="112" spans="1:15" x14ac:dyDescent="0.2">
      <c r="A112" s="25" t="s">
        <v>30</v>
      </c>
      <c r="B112" s="6" t="s">
        <v>13</v>
      </c>
      <c r="C112" s="6" t="s">
        <v>15</v>
      </c>
      <c r="D112" s="6" t="s">
        <v>227</v>
      </c>
      <c r="E112" s="24" t="s">
        <v>224</v>
      </c>
      <c r="F112" s="6" t="s">
        <v>299</v>
      </c>
      <c r="G112" s="6" t="s">
        <v>107</v>
      </c>
      <c r="H112" s="12">
        <f>30000-H111-H113</f>
        <v>830</v>
      </c>
      <c r="I112" s="26">
        <f>H112*24/1000*3.2808^3*288.7/273.15</f>
        <v>743.4883742568926</v>
      </c>
      <c r="J112" s="26">
        <f>I112/0.7302/519.69*2.016/2.2046*1000</f>
        <v>1791.6316173311341</v>
      </c>
      <c r="K112" s="29">
        <v>84</v>
      </c>
      <c r="L112" s="30">
        <v>2008</v>
      </c>
      <c r="O112" s="18"/>
    </row>
    <row r="113" spans="1:12" x14ac:dyDescent="0.2">
      <c r="A113" s="25" t="s">
        <v>30</v>
      </c>
      <c r="B113" s="6" t="s">
        <v>13</v>
      </c>
      <c r="C113" s="6" t="s">
        <v>15</v>
      </c>
      <c r="D113" s="6" t="s">
        <v>207</v>
      </c>
      <c r="E113" s="24" t="s">
        <v>223</v>
      </c>
      <c r="F113" s="6" t="s">
        <v>299</v>
      </c>
      <c r="G113" s="6" t="s">
        <v>107</v>
      </c>
      <c r="H113" s="12">
        <f>30500*0.8</f>
        <v>24400</v>
      </c>
      <c r="I113" s="26">
        <f>H113*24/1000*3.2808^3*288.7/273.15</f>
        <v>21856.766664901417</v>
      </c>
      <c r="J113" s="26">
        <f>I113/0.7302/519.69*2.016/2.2046*1000</f>
        <v>52669.652364915259</v>
      </c>
      <c r="K113" s="29">
        <v>6</v>
      </c>
      <c r="L113" s="30">
        <v>2008</v>
      </c>
    </row>
    <row r="114" spans="1:12" x14ac:dyDescent="0.2">
      <c r="A114" s="25" t="s">
        <v>300</v>
      </c>
      <c r="B114" s="6" t="s">
        <v>39</v>
      </c>
      <c r="C114" s="6" t="s">
        <v>38</v>
      </c>
      <c r="D114" s="6"/>
      <c r="E114" s="24" t="s">
        <v>223</v>
      </c>
      <c r="F114" s="6"/>
      <c r="G114" s="6"/>
      <c r="H114" s="12">
        <v>300</v>
      </c>
      <c r="I114" s="26">
        <f>H114*24/1000*3.2808^3*288.7/273.15</f>
        <v>268.7307376832141</v>
      </c>
      <c r="J114" s="26">
        <f>I114/0.7302/519.69*2.016/2.2046*1000</f>
        <v>647.57769301125302</v>
      </c>
      <c r="K114" s="29">
        <v>60</v>
      </c>
      <c r="L114" s="30">
        <v>2008</v>
      </c>
    </row>
    <row r="115" spans="1:12" x14ac:dyDescent="0.2">
      <c r="A115" s="49"/>
      <c r="B115" s="27"/>
      <c r="C115" s="27"/>
      <c r="D115" s="27"/>
      <c r="E115" s="27"/>
      <c r="F115" s="27"/>
      <c r="G115" s="24"/>
      <c r="H115" s="44"/>
      <c r="I115" s="26"/>
      <c r="J115" s="26"/>
      <c r="K115" s="29"/>
      <c r="L115" s="30"/>
    </row>
    <row r="116" spans="1:12" x14ac:dyDescent="0.2">
      <c r="A116" s="55" t="s">
        <v>103</v>
      </c>
      <c r="B116" s="56"/>
      <c r="C116" s="56"/>
      <c r="D116" s="50"/>
      <c r="E116" s="50"/>
      <c r="F116" s="45"/>
      <c r="G116" s="45"/>
      <c r="H116" s="10">
        <f>SUM(H19:H115)</f>
        <v>1714101.9011190203</v>
      </c>
      <c r="I116" s="10">
        <f>SUM(I19:I115)</f>
        <v>1530870.5920561715</v>
      </c>
      <c r="J116" s="10">
        <f>SUM(J19:J115)</f>
        <v>3689037.0444751331</v>
      </c>
      <c r="K116" s="31"/>
      <c r="L116" s="32"/>
    </row>
    <row r="117" spans="1:12" x14ac:dyDescent="0.2">
      <c r="A117" s="57"/>
      <c r="B117" s="58"/>
      <c r="C117" s="58"/>
      <c r="D117" s="58"/>
      <c r="E117" s="58"/>
      <c r="F117" s="58"/>
      <c r="G117" s="58"/>
      <c r="H117" s="58"/>
      <c r="I117" s="58"/>
      <c r="J117" s="8"/>
      <c r="K117" s="14"/>
      <c r="L117" s="28"/>
    </row>
    <row r="118" spans="1:12" ht="13.5" thickBot="1" x14ac:dyDescent="0.25">
      <c r="A118" s="59" t="s">
        <v>0</v>
      </c>
      <c r="B118" s="60"/>
      <c r="C118" s="60"/>
      <c r="D118" s="51"/>
      <c r="E118" s="51"/>
      <c r="F118" s="46"/>
      <c r="G118" s="46"/>
      <c r="H118" s="33">
        <f>H116+H15</f>
        <v>1739862.763761505</v>
      </c>
      <c r="I118" s="33">
        <f>I116+I15</f>
        <v>1553946.3774604078</v>
      </c>
      <c r="J118" s="33">
        <f>J116+J15</f>
        <v>3744644.2444751333</v>
      </c>
      <c r="K118" s="34"/>
      <c r="L118" s="35"/>
    </row>
    <row r="119" spans="1:12" x14ac:dyDescent="0.2">
      <c r="A119" s="15"/>
      <c r="B119" s="15"/>
      <c r="C119" s="15"/>
      <c r="D119" s="15"/>
      <c r="E119" s="15"/>
      <c r="F119" s="15"/>
      <c r="G119" s="15"/>
      <c r="H119" s="15"/>
      <c r="I119" s="16"/>
      <c r="J119" s="16"/>
      <c r="K119" s="17"/>
    </row>
    <row r="120" spans="1:12" x14ac:dyDescent="0.2">
      <c r="A120" s="43" t="s">
        <v>4</v>
      </c>
      <c r="C120" s="18"/>
      <c r="D120" s="18"/>
      <c r="E120" s="18"/>
      <c r="F120" s="18"/>
      <c r="G120" s="18"/>
      <c r="H120" s="47">
        <f>SUM(H19:H42)+(H43+H44)/2</f>
        <v>730846</v>
      </c>
      <c r="I120" s="47">
        <f>SUM(I19:I43)+I44/2</f>
        <v>663626.97363219492</v>
      </c>
      <c r="J120" s="47">
        <f>SUM(J19:J43)+J44/2</f>
        <v>1599184.4785220493</v>
      </c>
      <c r="K120" s="48">
        <f t="shared" ref="K120:K125" si="8">J120/J$118</f>
        <v>0.4270591207379697</v>
      </c>
    </row>
    <row r="121" spans="1:12" x14ac:dyDescent="0.2">
      <c r="A121" s="4" t="s">
        <v>35</v>
      </c>
      <c r="B121" s="11"/>
      <c r="H121" s="47">
        <f>SUM(H45:H62)</f>
        <v>419693.74221372686</v>
      </c>
      <c r="I121" s="47">
        <f t="shared" ref="I121:J121" si="9">SUM(I45:I62)</f>
        <v>375956.10540826473</v>
      </c>
      <c r="J121" s="47">
        <f t="shared" si="9"/>
        <v>905965.53826595249</v>
      </c>
      <c r="K121" s="48">
        <f t="shared" si="8"/>
        <v>0.24193634404726658</v>
      </c>
    </row>
    <row r="122" spans="1:12" x14ac:dyDescent="0.2">
      <c r="A122" s="4" t="s">
        <v>20</v>
      </c>
      <c r="B122" s="13"/>
      <c r="C122" s="13"/>
      <c r="D122" s="13"/>
      <c r="E122" s="13"/>
      <c r="F122" s="13"/>
      <c r="G122" s="13"/>
      <c r="H122" s="47">
        <f>SUM(H71:H98)</f>
        <v>223258.39706968633</v>
      </c>
      <c r="I122" s="47">
        <f>SUM(I71:I98)</f>
        <v>199988.49868805293</v>
      </c>
      <c r="J122" s="47">
        <f>SUM(J71:J98)</f>
        <v>481925.11108223279</v>
      </c>
      <c r="K122" s="48">
        <f t="shared" si="8"/>
        <v>0.12869716844083853</v>
      </c>
    </row>
    <row r="123" spans="1:12" x14ac:dyDescent="0.2">
      <c r="A123" s="4" t="s">
        <v>3</v>
      </c>
      <c r="B123" s="13"/>
      <c r="H123" s="47">
        <f>+SUM(H104:H109)+(H43+H44)/2</f>
        <v>197303.76183560697</v>
      </c>
      <c r="I123" s="47">
        <f>+SUM(I104:I109)+(I43+I44)/2</f>
        <v>172161.72062143387</v>
      </c>
      <c r="J123" s="47">
        <f>+SUM(J104:J109)+(J43+J44)/2</f>
        <v>414869.13936990977</v>
      </c>
      <c r="K123" s="48">
        <f t="shared" si="8"/>
        <v>0.11079000094121351</v>
      </c>
    </row>
    <row r="124" spans="1:12" x14ac:dyDescent="0.2">
      <c r="A124" s="25" t="s">
        <v>150</v>
      </c>
      <c r="B124" s="13"/>
      <c r="H124" s="47">
        <f>SUM(H63:H69)</f>
        <v>111000</v>
      </c>
      <c r="I124" s="47">
        <f>SUM(I63:I69)</f>
        <v>99430.372942789225</v>
      </c>
      <c r="J124" s="47">
        <f>SUM(J63:J69)</f>
        <v>239603.74641416364</v>
      </c>
      <c r="K124" s="48">
        <f t="shared" si="8"/>
        <v>6.3985716872217227E-2</v>
      </c>
    </row>
    <row r="125" spans="1:12" x14ac:dyDescent="0.2">
      <c r="A125" s="4" t="s">
        <v>156</v>
      </c>
      <c r="B125" s="18"/>
      <c r="H125" s="47">
        <f>H118-SUM(H120:H124)</f>
        <v>57760.862642484717</v>
      </c>
      <c r="I125" s="47">
        <f>I118-SUM(I120:I124)</f>
        <v>42782.706167672295</v>
      </c>
      <c r="J125" s="47">
        <f>J118-SUM(J120:J124)</f>
        <v>103096.23082082532</v>
      </c>
      <c r="K125" s="48">
        <f t="shared" si="8"/>
        <v>2.753164896049445E-2</v>
      </c>
    </row>
    <row r="126" spans="1:12" x14ac:dyDescent="0.2">
      <c r="B126" s="18"/>
    </row>
    <row r="127" spans="1:12" x14ac:dyDescent="0.2">
      <c r="B127" s="18"/>
    </row>
    <row r="128" spans="1:12" x14ac:dyDescent="0.2">
      <c r="B128" s="18"/>
    </row>
    <row r="129" spans="2:2" x14ac:dyDescent="0.2">
      <c r="B129" s="18"/>
    </row>
    <row r="130" spans="2:2" x14ac:dyDescent="0.2">
      <c r="B130" s="18"/>
    </row>
    <row r="131" spans="2:2" x14ac:dyDescent="0.2">
      <c r="B131" s="18"/>
    </row>
    <row r="132" spans="2:2" x14ac:dyDescent="0.2">
      <c r="B132" s="18"/>
    </row>
    <row r="133" spans="2:2" x14ac:dyDescent="0.2">
      <c r="B133" s="18"/>
    </row>
    <row r="134" spans="2:2" x14ac:dyDescent="0.2">
      <c r="B134" s="18"/>
    </row>
    <row r="135" spans="2:2" x14ac:dyDescent="0.2">
      <c r="B135" s="18"/>
    </row>
    <row r="136" spans="2:2" x14ac:dyDescent="0.2">
      <c r="B136" s="18"/>
    </row>
    <row r="137" spans="2:2" x14ac:dyDescent="0.2">
      <c r="B137" s="18"/>
    </row>
    <row r="138" spans="2:2" x14ac:dyDescent="0.2">
      <c r="B138" s="18"/>
    </row>
    <row r="139" spans="2:2" x14ac:dyDescent="0.2">
      <c r="B139" s="18"/>
    </row>
    <row r="140" spans="2:2" x14ac:dyDescent="0.2">
      <c r="B140" s="18"/>
    </row>
    <row r="141" spans="2:2" x14ac:dyDescent="0.2">
      <c r="B141" s="18"/>
    </row>
    <row r="142" spans="2:2" x14ac:dyDescent="0.2">
      <c r="B142" s="18"/>
    </row>
    <row r="143" spans="2:2" x14ac:dyDescent="0.2">
      <c r="B143" s="18"/>
    </row>
    <row r="144" spans="2:2" x14ac:dyDescent="0.2">
      <c r="B144" s="18"/>
    </row>
    <row r="145" spans="2:9" x14ac:dyDescent="0.2">
      <c r="B145" s="18"/>
    </row>
    <row r="146" spans="2:9" x14ac:dyDescent="0.2">
      <c r="B146" s="20"/>
    </row>
    <row r="147" spans="2:9" x14ac:dyDescent="0.2">
      <c r="B147" s="18"/>
    </row>
    <row r="148" spans="2:9" x14ac:dyDescent="0.2">
      <c r="B148" s="20"/>
    </row>
    <row r="149" spans="2:9" x14ac:dyDescent="0.2">
      <c r="B149" s="18"/>
    </row>
    <row r="150" spans="2:9" x14ac:dyDescent="0.2">
      <c r="B150" s="20"/>
    </row>
    <row r="151" spans="2:9" x14ac:dyDescent="0.2">
      <c r="B151" s="18"/>
    </row>
    <row r="152" spans="2:9" x14ac:dyDescent="0.2">
      <c r="B152" s="18"/>
    </row>
    <row r="153" spans="2:9" x14ac:dyDescent="0.2">
      <c r="B153" s="20"/>
    </row>
    <row r="154" spans="2:9" x14ac:dyDescent="0.2">
      <c r="B154" s="20"/>
    </row>
    <row r="155" spans="2:9" x14ac:dyDescent="0.2">
      <c r="B155" s="18"/>
    </row>
    <row r="156" spans="2:9" x14ac:dyDescent="0.2">
      <c r="B156" s="18"/>
    </row>
    <row r="157" spans="2:9" x14ac:dyDescent="0.2">
      <c r="B157" s="18"/>
    </row>
    <row r="158" spans="2:9" x14ac:dyDescent="0.2">
      <c r="B158" s="18"/>
    </row>
    <row r="159" spans="2:9" x14ac:dyDescent="0.2">
      <c r="B159" s="20"/>
      <c r="I159" s="21"/>
    </row>
    <row r="160" spans="2:9" x14ac:dyDescent="0.2">
      <c r="B160" s="18"/>
    </row>
    <row r="161" spans="2:2" x14ac:dyDescent="0.2">
      <c r="B161" s="18"/>
    </row>
    <row r="162" spans="2:2" x14ac:dyDescent="0.2">
      <c r="B162" s="20"/>
    </row>
    <row r="163" spans="2:2" x14ac:dyDescent="0.2">
      <c r="B163" s="13"/>
    </row>
    <row r="166" spans="2:2" x14ac:dyDescent="0.2">
      <c r="B166" s="13"/>
    </row>
  </sheetData>
  <sortState ref="A19:L114">
    <sortCondition ref="A19:A114"/>
    <sortCondition ref="C19:C114"/>
    <sortCondition ref="B19:B114"/>
  </sortState>
  <mergeCells count="10">
    <mergeCell ref="A17:L17"/>
    <mergeCell ref="A116:C116"/>
    <mergeCell ref="A117:I117"/>
    <mergeCell ref="A118:C118"/>
    <mergeCell ref="A1:L1"/>
    <mergeCell ref="A2:L2"/>
    <mergeCell ref="A4:L4"/>
    <mergeCell ref="A5:L5"/>
    <mergeCell ref="A15:C15"/>
    <mergeCell ref="A16:L16"/>
  </mergeCells>
  <printOptions horizontalCentered="1" gridLines="1"/>
  <pageMargins left="0.75" right="0.75" top="1" bottom="1" header="0.5" footer="0.5"/>
  <pageSetup scale="85" fitToHeight="2" orientation="portrait" r:id="rId1"/>
  <headerFooter alignWithMargins="0">
    <oddFooter>&amp;R&amp;F
&amp;A
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96"/>
  <sheetViews>
    <sheetView workbookViewId="0">
      <pane ySplit="1" topLeftCell="A62" activePane="bottomLeft" state="frozen"/>
      <selection pane="bottomLeft" activeCell="C102" sqref="C102"/>
    </sheetView>
  </sheetViews>
  <sheetFormatPr defaultRowHeight="12.75" x14ac:dyDescent="0.2"/>
  <cols>
    <col min="1" max="1" width="12.7109375" style="7" customWidth="1"/>
    <col min="2" max="2" width="55.7109375" customWidth="1"/>
    <col min="3" max="3" width="150.7109375" customWidth="1"/>
    <col min="4" max="4" width="12.7109375" style="7" customWidth="1"/>
    <col min="5" max="5" width="11" style="7" customWidth="1"/>
  </cols>
  <sheetData>
    <row r="1" spans="1:3" ht="15.75" x14ac:dyDescent="0.25">
      <c r="A1" s="23" t="s">
        <v>10</v>
      </c>
      <c r="B1" s="22" t="s">
        <v>11</v>
      </c>
      <c r="C1" s="22" t="s">
        <v>9</v>
      </c>
    </row>
    <row r="2" spans="1:3" x14ac:dyDescent="0.2">
      <c r="A2" s="7">
        <v>1</v>
      </c>
      <c r="B2" s="4" t="s">
        <v>19</v>
      </c>
      <c r="C2" t="s">
        <v>26</v>
      </c>
    </row>
    <row r="3" spans="1:3" x14ac:dyDescent="0.2">
      <c r="A3" s="17">
        <v>2</v>
      </c>
      <c r="B3" s="43" t="s">
        <v>22</v>
      </c>
      <c r="C3" s="18" t="s">
        <v>21</v>
      </c>
    </row>
    <row r="4" spans="1:3" x14ac:dyDescent="0.2">
      <c r="A4" s="17">
        <v>3</v>
      </c>
      <c r="B4" s="43" t="s">
        <v>22</v>
      </c>
      <c r="C4" s="18" t="s">
        <v>23</v>
      </c>
    </row>
    <row r="5" spans="1:3" x14ac:dyDescent="0.2">
      <c r="A5" s="17">
        <v>4</v>
      </c>
      <c r="B5" s="43" t="s">
        <v>25</v>
      </c>
      <c r="C5" s="18" t="s">
        <v>26</v>
      </c>
    </row>
    <row r="6" spans="1:3" x14ac:dyDescent="0.2">
      <c r="A6" s="17">
        <v>5</v>
      </c>
      <c r="B6" s="43" t="s">
        <v>29</v>
      </c>
      <c r="C6" s="18"/>
    </row>
    <row r="7" spans="1:3" x14ac:dyDescent="0.2">
      <c r="A7" s="17">
        <v>6</v>
      </c>
      <c r="B7" s="43" t="s">
        <v>31</v>
      </c>
      <c r="C7" s="18" t="s">
        <v>32</v>
      </c>
    </row>
    <row r="8" spans="1:3" x14ac:dyDescent="0.2">
      <c r="A8" s="17">
        <v>7</v>
      </c>
      <c r="B8" s="43" t="s">
        <v>33</v>
      </c>
      <c r="C8" s="20" t="s">
        <v>34</v>
      </c>
    </row>
    <row r="9" spans="1:3" x14ac:dyDescent="0.2">
      <c r="A9" s="17">
        <v>8</v>
      </c>
      <c r="B9" s="43" t="s">
        <v>37</v>
      </c>
      <c r="C9" s="13" t="s">
        <v>36</v>
      </c>
    </row>
    <row r="10" spans="1:3" x14ac:dyDescent="0.2">
      <c r="A10" s="17">
        <v>9</v>
      </c>
      <c r="B10" s="43" t="s">
        <v>41</v>
      </c>
      <c r="C10" s="20" t="s">
        <v>40</v>
      </c>
    </row>
    <row r="11" spans="1:3" x14ac:dyDescent="0.2">
      <c r="A11" s="17">
        <v>10</v>
      </c>
      <c r="B11" s="43" t="s">
        <v>45</v>
      </c>
      <c r="C11" s="20" t="s">
        <v>44</v>
      </c>
    </row>
    <row r="12" spans="1:3" x14ac:dyDescent="0.2">
      <c r="A12" s="17">
        <v>11</v>
      </c>
      <c r="B12" s="43" t="s">
        <v>50</v>
      </c>
      <c r="C12" s="20" t="s">
        <v>49</v>
      </c>
    </row>
    <row r="13" spans="1:3" x14ac:dyDescent="0.2">
      <c r="A13" s="17">
        <v>12</v>
      </c>
      <c r="B13" s="43" t="s">
        <v>54</v>
      </c>
      <c r="C13" s="18" t="s">
        <v>53</v>
      </c>
    </row>
    <row r="14" spans="1:3" x14ac:dyDescent="0.2">
      <c r="A14" s="17">
        <v>13</v>
      </c>
      <c r="B14" s="43" t="s">
        <v>57</v>
      </c>
      <c r="C14" s="18"/>
    </row>
    <row r="15" spans="1:3" x14ac:dyDescent="0.2">
      <c r="A15" s="17">
        <v>14</v>
      </c>
      <c r="B15" s="42" t="s">
        <v>54</v>
      </c>
      <c r="C15" s="18" t="s">
        <v>56</v>
      </c>
    </row>
    <row r="16" spans="1:3" x14ac:dyDescent="0.2">
      <c r="A16" s="17">
        <v>15</v>
      </c>
      <c r="B16" s="42" t="s">
        <v>54</v>
      </c>
      <c r="C16" s="18" t="s">
        <v>62</v>
      </c>
    </row>
    <row r="17" spans="1:3" x14ac:dyDescent="0.2">
      <c r="A17" s="17">
        <v>16</v>
      </c>
      <c r="B17" s="42" t="s">
        <v>54</v>
      </c>
      <c r="C17" s="18"/>
    </row>
    <row r="18" spans="1:3" x14ac:dyDescent="0.2">
      <c r="A18" s="17">
        <v>17</v>
      </c>
      <c r="B18" s="42" t="s">
        <v>66</v>
      </c>
      <c r="C18" s="18" t="s">
        <v>65</v>
      </c>
    </row>
    <row r="19" spans="1:3" x14ac:dyDescent="0.2">
      <c r="A19" s="17">
        <v>18</v>
      </c>
      <c r="B19" s="42" t="s">
        <v>72</v>
      </c>
      <c r="C19" s="18" t="s">
        <v>68</v>
      </c>
    </row>
    <row r="20" spans="1:3" x14ac:dyDescent="0.2">
      <c r="A20" s="17">
        <v>19</v>
      </c>
      <c r="B20" s="42" t="s">
        <v>71</v>
      </c>
      <c r="C20" s="18" t="s">
        <v>70</v>
      </c>
    </row>
    <row r="21" spans="1:3" x14ac:dyDescent="0.2">
      <c r="A21" s="17">
        <v>20</v>
      </c>
      <c r="B21" s="42" t="s">
        <v>74</v>
      </c>
      <c r="C21" s="18" t="s">
        <v>73</v>
      </c>
    </row>
    <row r="22" spans="1:3" x14ac:dyDescent="0.2">
      <c r="A22" s="17">
        <v>21</v>
      </c>
      <c r="B22" s="42" t="s">
        <v>76</v>
      </c>
      <c r="C22" s="18"/>
    </row>
    <row r="23" spans="1:3" x14ac:dyDescent="0.2">
      <c r="A23" s="17">
        <v>22</v>
      </c>
      <c r="B23" s="43" t="s">
        <v>79</v>
      </c>
      <c r="C23" s="18" t="s">
        <v>78</v>
      </c>
    </row>
    <row r="24" spans="1:3" x14ac:dyDescent="0.2">
      <c r="A24" s="17">
        <v>23</v>
      </c>
      <c r="B24" s="43" t="s">
        <v>82</v>
      </c>
      <c r="C24" s="18"/>
    </row>
    <row r="25" spans="1:3" x14ac:dyDescent="0.2">
      <c r="A25" s="17">
        <v>24</v>
      </c>
      <c r="B25" s="43" t="s">
        <v>88</v>
      </c>
      <c r="C25" s="18" t="s">
        <v>87</v>
      </c>
    </row>
    <row r="26" spans="1:3" x14ac:dyDescent="0.2">
      <c r="A26" s="17">
        <v>25</v>
      </c>
      <c r="B26" s="43" t="s">
        <v>90</v>
      </c>
      <c r="C26" s="18" t="s">
        <v>91</v>
      </c>
    </row>
    <row r="27" spans="1:3" x14ac:dyDescent="0.2">
      <c r="A27" s="17">
        <v>26</v>
      </c>
      <c r="B27" s="43" t="s">
        <v>92</v>
      </c>
      <c r="C27" s="18"/>
    </row>
    <row r="28" spans="1:3" x14ac:dyDescent="0.2">
      <c r="A28" s="17">
        <v>27</v>
      </c>
      <c r="B28" s="43" t="s">
        <v>94</v>
      </c>
      <c r="C28" s="18"/>
    </row>
    <row r="29" spans="1:3" x14ac:dyDescent="0.2">
      <c r="A29" s="17">
        <v>28</v>
      </c>
      <c r="B29" s="43" t="s">
        <v>96</v>
      </c>
      <c r="C29" s="18" t="s">
        <v>97</v>
      </c>
    </row>
    <row r="30" spans="1:3" x14ac:dyDescent="0.2">
      <c r="A30" s="17">
        <v>29</v>
      </c>
      <c r="B30" s="43" t="s">
        <v>100</v>
      </c>
      <c r="C30" s="20" t="s">
        <v>99</v>
      </c>
    </row>
    <row r="31" spans="1:3" x14ac:dyDescent="0.2">
      <c r="A31" s="17">
        <v>30</v>
      </c>
      <c r="B31" s="43" t="s">
        <v>113</v>
      </c>
      <c r="C31" s="18" t="s">
        <v>114</v>
      </c>
    </row>
    <row r="32" spans="1:3" x14ac:dyDescent="0.2">
      <c r="A32" s="17">
        <v>31</v>
      </c>
      <c r="B32" s="43" t="s">
        <v>124</v>
      </c>
      <c r="C32" s="18" t="s">
        <v>125</v>
      </c>
    </row>
    <row r="33" spans="1:3" x14ac:dyDescent="0.2">
      <c r="A33" s="17">
        <v>32</v>
      </c>
      <c r="B33" s="43" t="s">
        <v>132</v>
      </c>
      <c r="C33" s="18" t="s">
        <v>131</v>
      </c>
    </row>
    <row r="34" spans="1:3" x14ac:dyDescent="0.2">
      <c r="A34" s="17">
        <v>33</v>
      </c>
      <c r="B34" s="43" t="s">
        <v>162</v>
      </c>
      <c r="C34" s="18" t="s">
        <v>138</v>
      </c>
    </row>
    <row r="35" spans="1:3" x14ac:dyDescent="0.2">
      <c r="A35" s="17">
        <v>34</v>
      </c>
      <c r="B35" s="43" t="s">
        <v>88</v>
      </c>
      <c r="C35" s="18" t="s">
        <v>87</v>
      </c>
    </row>
    <row r="36" spans="1:3" x14ac:dyDescent="0.2">
      <c r="A36" s="17">
        <v>35</v>
      </c>
      <c r="B36" s="43" t="s">
        <v>88</v>
      </c>
      <c r="C36" s="18" t="s">
        <v>143</v>
      </c>
    </row>
    <row r="37" spans="1:3" x14ac:dyDescent="0.2">
      <c r="A37" s="17">
        <v>36</v>
      </c>
      <c r="B37" s="43" t="s">
        <v>148</v>
      </c>
      <c r="C37" s="18" t="s">
        <v>149</v>
      </c>
    </row>
    <row r="38" spans="1:3" x14ac:dyDescent="0.2">
      <c r="A38" s="17">
        <v>37</v>
      </c>
      <c r="B38" s="43" t="s">
        <v>157</v>
      </c>
      <c r="C38" s="18" t="s">
        <v>292</v>
      </c>
    </row>
    <row r="39" spans="1:3" x14ac:dyDescent="0.2">
      <c r="A39" s="17">
        <v>38</v>
      </c>
      <c r="B39" s="43" t="s">
        <v>158</v>
      </c>
      <c r="C39" s="18"/>
    </row>
    <row r="40" spans="1:3" x14ac:dyDescent="0.2">
      <c r="A40" s="17">
        <v>39</v>
      </c>
      <c r="B40" s="43" t="s">
        <v>160</v>
      </c>
      <c r="C40" s="18" t="s">
        <v>159</v>
      </c>
    </row>
    <row r="41" spans="1:3" x14ac:dyDescent="0.2">
      <c r="A41" s="17">
        <v>40</v>
      </c>
      <c r="B41" s="43" t="s">
        <v>163</v>
      </c>
      <c r="C41" s="20" t="s">
        <v>161</v>
      </c>
    </row>
    <row r="42" spans="1:3" x14ac:dyDescent="0.2">
      <c r="A42" s="17">
        <v>41</v>
      </c>
      <c r="B42" s="43" t="s">
        <v>167</v>
      </c>
      <c r="C42" s="18" t="s">
        <v>168</v>
      </c>
    </row>
    <row r="43" spans="1:3" x14ac:dyDescent="0.2">
      <c r="A43" s="17">
        <v>42</v>
      </c>
      <c r="B43" s="43" t="s">
        <v>169</v>
      </c>
      <c r="C43" s="18" t="s">
        <v>170</v>
      </c>
    </row>
    <row r="44" spans="1:3" x14ac:dyDescent="0.2">
      <c r="A44" s="17">
        <v>43</v>
      </c>
      <c r="B44" s="43" t="s">
        <v>171</v>
      </c>
      <c r="C44" s="18" t="s">
        <v>172</v>
      </c>
    </row>
    <row r="45" spans="1:3" x14ac:dyDescent="0.2">
      <c r="A45" s="17">
        <v>44</v>
      </c>
      <c r="B45" s="43" t="s">
        <v>171</v>
      </c>
      <c r="C45" s="18" t="s">
        <v>173</v>
      </c>
    </row>
    <row r="46" spans="1:3" x14ac:dyDescent="0.2">
      <c r="A46" s="7">
        <v>45</v>
      </c>
      <c r="B46" s="43" t="s">
        <v>178</v>
      </c>
      <c r="C46" t="s">
        <v>177</v>
      </c>
    </row>
    <row r="47" spans="1:3" x14ac:dyDescent="0.2">
      <c r="A47" s="7">
        <v>46</v>
      </c>
      <c r="B47" s="43" t="s">
        <v>180</v>
      </c>
      <c r="C47" t="s">
        <v>181</v>
      </c>
    </row>
    <row r="48" spans="1:3" x14ac:dyDescent="0.2">
      <c r="A48" s="7">
        <v>47</v>
      </c>
      <c r="B48" s="43" t="s">
        <v>182</v>
      </c>
      <c r="C48" t="s">
        <v>183</v>
      </c>
    </row>
    <row r="49" spans="1:3" x14ac:dyDescent="0.2">
      <c r="A49" s="7">
        <v>48</v>
      </c>
      <c r="B49" s="43" t="s">
        <v>184</v>
      </c>
      <c r="C49" t="s">
        <v>186</v>
      </c>
    </row>
    <row r="50" spans="1:3" x14ac:dyDescent="0.2">
      <c r="A50" s="7">
        <v>49</v>
      </c>
      <c r="B50" s="43" t="s">
        <v>187</v>
      </c>
      <c r="C50" t="s">
        <v>188</v>
      </c>
    </row>
    <row r="51" spans="1:3" x14ac:dyDescent="0.2">
      <c r="A51" s="7">
        <v>50</v>
      </c>
      <c r="B51" s="43" t="s">
        <v>193</v>
      </c>
      <c r="C51" s="18" t="s">
        <v>194</v>
      </c>
    </row>
    <row r="52" spans="1:3" x14ac:dyDescent="0.2">
      <c r="A52" s="7">
        <v>51</v>
      </c>
      <c r="B52" s="43" t="s">
        <v>196</v>
      </c>
      <c r="C52" s="18" t="s">
        <v>197</v>
      </c>
    </row>
    <row r="53" spans="1:3" x14ac:dyDescent="0.2">
      <c r="A53" s="7">
        <v>52</v>
      </c>
      <c r="B53" s="43" t="s">
        <v>199</v>
      </c>
      <c r="C53" t="s">
        <v>200</v>
      </c>
    </row>
    <row r="54" spans="1:3" x14ac:dyDescent="0.2">
      <c r="A54" s="7">
        <v>53</v>
      </c>
      <c r="B54" s="43" t="s">
        <v>206</v>
      </c>
      <c r="C54" s="13" t="s">
        <v>205</v>
      </c>
    </row>
    <row r="55" spans="1:3" x14ac:dyDescent="0.2">
      <c r="A55" s="7">
        <v>54</v>
      </c>
      <c r="B55" s="43" t="s">
        <v>208</v>
      </c>
      <c r="C55" s="13" t="s">
        <v>209</v>
      </c>
    </row>
    <row r="56" spans="1:3" x14ac:dyDescent="0.2">
      <c r="A56" s="7">
        <v>55</v>
      </c>
      <c r="B56" s="43" t="s">
        <v>215</v>
      </c>
      <c r="C56" s="13" t="s">
        <v>214</v>
      </c>
    </row>
    <row r="57" spans="1:3" x14ac:dyDescent="0.2">
      <c r="A57" s="7">
        <v>56</v>
      </c>
      <c r="B57" s="43" t="s">
        <v>219</v>
      </c>
      <c r="C57" t="s">
        <v>220</v>
      </c>
    </row>
    <row r="58" spans="1:3" x14ac:dyDescent="0.2">
      <c r="A58" s="7">
        <v>57</v>
      </c>
      <c r="B58" s="43" t="s">
        <v>226</v>
      </c>
      <c r="C58" t="s">
        <v>225</v>
      </c>
    </row>
    <row r="59" spans="1:3" x14ac:dyDescent="0.2">
      <c r="A59" s="7">
        <v>58</v>
      </c>
      <c r="B59" s="43" t="s">
        <v>229</v>
      </c>
      <c r="C59" t="s">
        <v>228</v>
      </c>
    </row>
    <row r="60" spans="1:3" x14ac:dyDescent="0.2">
      <c r="A60" s="7">
        <v>59</v>
      </c>
      <c r="B60" s="43" t="s">
        <v>235</v>
      </c>
      <c r="C60" t="s">
        <v>236</v>
      </c>
    </row>
    <row r="61" spans="1:3" x14ac:dyDescent="0.2">
      <c r="A61" s="7">
        <v>60</v>
      </c>
      <c r="B61" s="43" t="s">
        <v>238</v>
      </c>
      <c r="C61" t="s">
        <v>239</v>
      </c>
    </row>
    <row r="62" spans="1:3" x14ac:dyDescent="0.2">
      <c r="A62" s="7">
        <v>61</v>
      </c>
      <c r="B62" s="43" t="s">
        <v>240</v>
      </c>
      <c r="C62" t="s">
        <v>241</v>
      </c>
    </row>
    <row r="63" spans="1:3" x14ac:dyDescent="0.2">
      <c r="A63" s="7">
        <v>62</v>
      </c>
      <c r="B63" s="43" t="s">
        <v>35</v>
      </c>
      <c r="C63" t="s">
        <v>243</v>
      </c>
    </row>
    <row r="64" spans="1:3" x14ac:dyDescent="0.2">
      <c r="A64" s="7">
        <v>63</v>
      </c>
      <c r="B64" s="43" t="s">
        <v>20</v>
      </c>
      <c r="C64" t="s">
        <v>246</v>
      </c>
    </row>
    <row r="65" spans="1:3" ht="15" x14ac:dyDescent="0.25">
      <c r="A65" s="7">
        <v>64</v>
      </c>
      <c r="B65" s="43" t="s">
        <v>248</v>
      </c>
      <c r="C65" s="40" t="s">
        <v>247</v>
      </c>
    </row>
    <row r="66" spans="1:3" x14ac:dyDescent="0.2">
      <c r="A66" s="7">
        <v>65</v>
      </c>
      <c r="B66" s="43" t="s">
        <v>250</v>
      </c>
      <c r="C66" t="s">
        <v>251</v>
      </c>
    </row>
    <row r="67" spans="1:3" x14ac:dyDescent="0.2">
      <c r="A67" s="7">
        <v>66</v>
      </c>
      <c r="B67" s="43" t="s">
        <v>253</v>
      </c>
      <c r="C67" s="13" t="s">
        <v>254</v>
      </c>
    </row>
    <row r="68" spans="1:3" x14ac:dyDescent="0.2">
      <c r="A68" s="7">
        <v>67</v>
      </c>
      <c r="B68" s="43" t="s">
        <v>256</v>
      </c>
    </row>
    <row r="69" spans="1:3" x14ac:dyDescent="0.2">
      <c r="A69" s="7">
        <v>69</v>
      </c>
      <c r="B69" s="43" t="s">
        <v>31</v>
      </c>
      <c r="C69" t="s">
        <v>259</v>
      </c>
    </row>
    <row r="70" spans="1:3" x14ac:dyDescent="0.2">
      <c r="A70" s="7">
        <v>70</v>
      </c>
      <c r="B70" s="43" t="s">
        <v>261</v>
      </c>
      <c r="C70" s="13"/>
    </row>
    <row r="71" spans="1:3" x14ac:dyDescent="0.2">
      <c r="A71" s="7">
        <v>71</v>
      </c>
      <c r="B71" s="43" t="s">
        <v>263</v>
      </c>
      <c r="C71" s="13" t="s">
        <v>264</v>
      </c>
    </row>
    <row r="72" spans="1:3" x14ac:dyDescent="0.2">
      <c r="A72" s="7">
        <v>72</v>
      </c>
      <c r="B72" s="43" t="s">
        <v>263</v>
      </c>
      <c r="C72" t="s">
        <v>266</v>
      </c>
    </row>
    <row r="73" spans="1:3" x14ac:dyDescent="0.2">
      <c r="A73" s="7">
        <v>73</v>
      </c>
      <c r="B73" s="43" t="s">
        <v>270</v>
      </c>
      <c r="C73" s="13" t="s">
        <v>271</v>
      </c>
    </row>
    <row r="74" spans="1:3" x14ac:dyDescent="0.2">
      <c r="A74" s="7">
        <v>74</v>
      </c>
      <c r="B74" s="43" t="s">
        <v>274</v>
      </c>
      <c r="C74" t="s">
        <v>275</v>
      </c>
    </row>
    <row r="75" spans="1:3" x14ac:dyDescent="0.2">
      <c r="A75" s="7">
        <v>75</v>
      </c>
      <c r="B75" s="43" t="s">
        <v>276</v>
      </c>
      <c r="C75" t="s">
        <v>277</v>
      </c>
    </row>
    <row r="76" spans="1:3" x14ac:dyDescent="0.2">
      <c r="A76" s="7">
        <v>76</v>
      </c>
      <c r="B76" s="43" t="s">
        <v>281</v>
      </c>
    </row>
    <row r="77" spans="1:3" x14ac:dyDescent="0.2">
      <c r="A77" s="7">
        <v>77</v>
      </c>
      <c r="B77" s="43" t="s">
        <v>285</v>
      </c>
      <c r="C77" s="13" t="s">
        <v>23</v>
      </c>
    </row>
    <row r="78" spans="1:3" x14ac:dyDescent="0.2">
      <c r="A78" s="7">
        <v>78</v>
      </c>
      <c r="B78" s="43" t="s">
        <v>20</v>
      </c>
    </row>
    <row r="79" spans="1:3" x14ac:dyDescent="0.2">
      <c r="A79" s="7">
        <v>79</v>
      </c>
      <c r="B79" s="43" t="s">
        <v>4</v>
      </c>
      <c r="C79" t="s">
        <v>286</v>
      </c>
    </row>
    <row r="80" spans="1:3" x14ac:dyDescent="0.2">
      <c r="A80" s="7">
        <v>80</v>
      </c>
      <c r="B80" s="43" t="s">
        <v>20</v>
      </c>
      <c r="C80" t="s">
        <v>287</v>
      </c>
    </row>
    <row r="81" spans="1:3" x14ac:dyDescent="0.2">
      <c r="A81" s="7">
        <v>81</v>
      </c>
      <c r="B81" s="43" t="s">
        <v>3</v>
      </c>
      <c r="C81" t="s">
        <v>288</v>
      </c>
    </row>
    <row r="82" spans="1:3" x14ac:dyDescent="0.2">
      <c r="A82" s="7">
        <v>82</v>
      </c>
      <c r="B82" s="43" t="s">
        <v>289</v>
      </c>
      <c r="C82" t="s">
        <v>290</v>
      </c>
    </row>
    <row r="83" spans="1:3" x14ac:dyDescent="0.2">
      <c r="A83" s="7">
        <v>83</v>
      </c>
      <c r="B83" s="43" t="s">
        <v>4</v>
      </c>
      <c r="C83" t="s">
        <v>291</v>
      </c>
    </row>
    <row r="84" spans="1:3" x14ac:dyDescent="0.2">
      <c r="A84" s="7">
        <v>84</v>
      </c>
      <c r="B84" s="43" t="s">
        <v>297</v>
      </c>
      <c r="C84" t="s">
        <v>298</v>
      </c>
    </row>
    <row r="85" spans="1:3" x14ac:dyDescent="0.2">
      <c r="A85" s="7">
        <v>85</v>
      </c>
      <c r="B85" s="43" t="s">
        <v>42</v>
      </c>
      <c r="C85" t="s">
        <v>303</v>
      </c>
    </row>
    <row r="86" spans="1:3" x14ac:dyDescent="0.2">
      <c r="A86" s="7">
        <v>86</v>
      </c>
      <c r="B86" s="43" t="s">
        <v>42</v>
      </c>
      <c r="C86" t="s">
        <v>304</v>
      </c>
    </row>
    <row r="87" spans="1:3" x14ac:dyDescent="0.2">
      <c r="A87" s="7">
        <v>87</v>
      </c>
      <c r="B87" s="43" t="s">
        <v>281</v>
      </c>
    </row>
    <row r="88" spans="1:3" x14ac:dyDescent="0.2">
      <c r="A88" s="7">
        <v>88</v>
      </c>
      <c r="B88" s="43" t="s">
        <v>308</v>
      </c>
      <c r="C88" t="s">
        <v>307</v>
      </c>
    </row>
    <row r="89" spans="1:3" x14ac:dyDescent="0.2">
      <c r="A89" s="7">
        <v>89</v>
      </c>
      <c r="B89" s="43" t="s">
        <v>311</v>
      </c>
      <c r="C89" t="s">
        <v>312</v>
      </c>
    </row>
    <row r="90" spans="1:3" x14ac:dyDescent="0.2">
      <c r="A90" s="7">
        <v>90</v>
      </c>
      <c r="B90" s="43" t="s">
        <v>35</v>
      </c>
      <c r="C90" t="s">
        <v>313</v>
      </c>
    </row>
    <row r="91" spans="1:3" x14ac:dyDescent="0.2">
      <c r="A91" s="7">
        <v>91</v>
      </c>
      <c r="B91" s="43" t="s">
        <v>315</v>
      </c>
      <c r="C91" t="s">
        <v>314</v>
      </c>
    </row>
    <row r="92" spans="1:3" x14ac:dyDescent="0.2">
      <c r="A92" s="7">
        <v>92</v>
      </c>
      <c r="B92" s="43" t="s">
        <v>316</v>
      </c>
      <c r="C92" t="s">
        <v>317</v>
      </c>
    </row>
    <row r="93" spans="1:3" x14ac:dyDescent="0.2">
      <c r="A93" s="7">
        <v>93</v>
      </c>
      <c r="B93" s="43" t="s">
        <v>33</v>
      </c>
      <c r="C93" t="s">
        <v>320</v>
      </c>
    </row>
    <row r="94" spans="1:3" x14ac:dyDescent="0.2">
      <c r="A94" s="7">
        <v>94</v>
      </c>
      <c r="B94" s="43" t="s">
        <v>33</v>
      </c>
      <c r="C94" t="s">
        <v>322</v>
      </c>
    </row>
    <row r="95" spans="1:3" x14ac:dyDescent="0.2">
      <c r="A95" s="7">
        <v>95</v>
      </c>
      <c r="B95" s="43" t="s">
        <v>31</v>
      </c>
      <c r="C95" t="s">
        <v>323</v>
      </c>
    </row>
    <row r="96" spans="1:3" x14ac:dyDescent="0.2">
      <c r="A96" s="7">
        <v>96</v>
      </c>
      <c r="B96" s="43" t="s">
        <v>33</v>
      </c>
      <c r="C96" t="s">
        <v>325</v>
      </c>
    </row>
  </sheetData>
  <phoneticPr fontId="3" type="noConversion"/>
  <hyperlinks>
    <hyperlink ref="C9" r:id="rId1"/>
    <hyperlink ref="C11" r:id="rId2"/>
    <hyperlink ref="C10" r:id="rId3"/>
    <hyperlink ref="C12" r:id="rId4"/>
    <hyperlink ref="C8" r:id="rId5"/>
    <hyperlink ref="C41" r:id="rId6"/>
    <hyperlink ref="C30" r:id="rId7"/>
  </hyperlinks>
  <printOptions horizontalCentered="1" gridLines="1"/>
  <pageMargins left="0.75" right="0.75" top="1" bottom="1" header="0.5" footer="0.5"/>
  <pageSetup scale="56" orientation="landscape" r:id="rId8"/>
  <headerFooter alignWithMargins="0">
    <oddFooter>&amp;R&amp;F
&amp;A</oddFooter>
  </headerFooter>
  <legacy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Rest of World</vt:lpstr>
      <vt:lpstr>Sources</vt:lpstr>
      <vt:lpstr>'Rest of World'!Print_Area</vt:lpstr>
      <vt:lpstr>Sources!Print_Area</vt:lpstr>
      <vt:lpstr>'Rest of World'!Print_Titles</vt:lpstr>
    </vt:vector>
  </TitlesOfParts>
  <Company>Pacific Northwest National Laboratory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Daryl Brown</cp:lastModifiedBy>
  <cp:lastPrinted>2009-03-11T16:24:50Z</cp:lastPrinted>
  <dcterms:created xsi:type="dcterms:W3CDTF">2005-09-06T14:40:11Z</dcterms:created>
  <dcterms:modified xsi:type="dcterms:W3CDTF">2016-02-02T23:09:14Z</dcterms:modified>
</cp:coreProperties>
</file>